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drawings/drawing10.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drawings/drawing11.xml" ContentType="application/vnd.openxmlformats-officedocument.drawing+xml"/>
  <Override PartName="/xl/ctrlProps/ctrlProp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AlgorithmName="SHA-512" workbookHashValue="hTiL8UIpivRqveBxk4rFs+qhWogk3VpLK1qoeIrI0GYeUM5b4nljV/joIG7i3YKeqx7x93WCHpKvV3MGeKrlDQ==" workbookSaltValue="lXxmiArEdHV2oOZ12vhqDw==" workbookSpinCount="100000" lockStructure="1"/>
  <bookViews>
    <workbookView xWindow="0" yWindow="0" windowWidth="28800" windowHeight="11910" firstSheet="9" activeTab="9"/>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'[1]別紙様式11_訪問看護ベースアップ評価料（Ⅱ）'!#REF!</definedName>
    <definedName name="医療保険の利用者割合">'[2]別紙様式11_訪問看護ベースアップ評価料（Ⅱ）'!#REF!</definedName>
    <definedName name="医療保険の利用者割合１" localSheetId="13">'[1]（参考）_賃金引き上げ計画書作成のための計算シート'!$M$63</definedName>
    <definedName name="医療保険の利用者割合１">'[2]（参考）_賃金引き上げ計画書作成のための計算シート'!$M$65</definedName>
    <definedName name="医療保険の利用者割合２" localSheetId="13">'[1]別紙様式11_訪問看護ベースアップ評価料（Ⅱ）'!$M$79</definedName>
    <definedName name="医療保険の利用者割合２">'[2]別紙様式11_訪問看護ベースアップ評価料（Ⅱ）'!$M$79</definedName>
    <definedName name="一覧">[3]加算率一覧!$A$4:$A$25</definedName>
    <definedName name="種類">[1]サービス種類一覧!$A$4:$A$20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[1]別添!$M$11</definedName>
    <definedName name="訪問看護ステーションコード">'[2]別紙様式11_訪問看護ベースアップ評価料（Ⅰ）'!$M$7</definedName>
    <definedName name="訪問看護ステーション名" localSheetId="13">[1]別添!$M$12</definedName>
    <definedName name="訪問看護ステーション名">'[2]別紙様式11_訪問看護ベースアップ評価料（Ⅰ）'!$M$8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4" l="1"/>
  <c r="AQ7" i="24" s="1"/>
  <c r="SZ2" i="21"/>
  <c r="SY2" i="21"/>
  <c r="ADA2" i="21"/>
  <c r="AB168" i="24"/>
  <c r="AB156" i="24"/>
  <c r="V18" i="24" l="1"/>
  <c r="AQ18" i="24" s="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V21" i="24"/>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authors>
    <author>作成者</author>
  </authors>
  <commentList>
    <comment ref="V2" authorId="0" shapeId="0">
      <text>
        <r>
          <rPr>
            <b/>
            <sz val="9"/>
            <color indexed="81"/>
            <rFont val="MS P ゴシック"/>
            <family val="3"/>
            <charset val="128"/>
          </rPr>
          <t>報告対象年度を記載します</t>
        </r>
      </text>
    </comment>
    <comment ref="J5" authorId="0" shapeId="0">
      <text>
        <r>
          <rPr>
            <b/>
            <sz val="9"/>
            <color indexed="81"/>
            <rFont val="MS P ゴシック"/>
            <family val="3"/>
            <charset val="128"/>
          </rPr>
          <t>半角数字７桁で記入してください
例：0123456
※小数点やカンマなどの記号は含めないでください</t>
        </r>
      </text>
    </comment>
    <comment ref="J6" authorId="0" shapeId="0">
      <text>
        <r>
          <rPr>
            <b/>
            <sz val="9"/>
            <color indexed="81"/>
            <rFont val="MS P ゴシック"/>
            <family val="3"/>
            <charset val="128"/>
          </rPr>
          <t>医療機関名を記載してください
全角文字で記載してください
×　●●ｸﾘﾆｯｸ
○　●●クリニック</t>
        </r>
      </text>
    </comment>
    <comment ref="J7" authorId="0" shapeId="0">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text>
        <r>
          <rPr>
            <b/>
            <sz val="9"/>
            <color indexed="81"/>
            <rFont val="MS P ゴシック"/>
            <family val="3"/>
            <charset val="128"/>
          </rPr>
          <t>医療機関の所在地の住所を記載してください</t>
        </r>
      </text>
    </comment>
    <comment ref="AB49" authorId="0" shapeId="0">
      <text>
        <r>
          <rPr>
            <b/>
            <sz val="9"/>
            <color indexed="81"/>
            <rFont val="MS P ゴシック"/>
            <family val="3"/>
            <charset val="128"/>
          </rPr>
          <t>期間中に算定し、収入となった実績額の合計を記載します</t>
        </r>
      </text>
    </comment>
    <comment ref="AB50" authorId="0" shapeId="0">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text>
        <r>
          <rPr>
            <b/>
            <sz val="9"/>
            <color indexed="81"/>
            <rFont val="MS P ゴシック"/>
            <family val="3"/>
            <charset val="128"/>
          </rPr>
          <t>緑のセルは、自動計算されるため、記載不要です。</t>
        </r>
      </text>
    </comment>
    <comment ref="AB56" authorId="0" shapeId="0">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text>
        <r>
          <rPr>
            <b/>
            <sz val="9"/>
            <color indexed="81"/>
            <rFont val="MS P ゴシック"/>
            <family val="3"/>
            <charset val="128"/>
          </rPr>
          <t>シート末尾の【記載上の注意】４を参照のこと。</t>
        </r>
      </text>
    </comment>
    <comment ref="AB99" authorId="0" shapeId="0">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<sst xmlns="http://schemas.openxmlformats.org/spreadsheetml/2006/main" count="4364" uniqueCount="1954">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</sst>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7" fillId="2" borderId="5"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2"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horizontal="right" vertical="center" shrinkToFit="1"/>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Alignment="1" applyProtection="1">
      <alignment horizontal="right" vertical="center" shrinkToFit="1"/>
      <protection locked="0"/>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3" borderId="0" xfId="3" applyFont="1" applyFill="1" applyBorder="1" applyAlignment="1" applyProtection="1">
      <alignment vertical="center" shrinkToFit="1"/>
      <protection locked="0"/>
    </xf>
    <xf numFmtId="38" fontId="2" fillId="3" borderId="0" xfId="3" applyFont="1" applyFill="1" applyBorder="1" applyAlignment="1" applyProtection="1">
      <alignment horizontal="righ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38" fontId="57" fillId="3"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38" fontId="2" fillId="3" borderId="1" xfId="3" applyFont="1" applyFill="1" applyBorder="1" applyAlignment="1" applyProtection="1">
      <alignment vertical="center" shrinkToFit="1"/>
      <protection locked="0"/>
    </xf>
    <xf numFmtId="176" fontId="14" fillId="4" borderId="49" xfId="3" applyNumberFormat="1" applyFont="1" applyFill="1" applyBorder="1" applyAlignment="1">
      <alignment horizontal="right" vertical="center" shrinkToFit="1"/>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9" fillId="3" borderId="5" xfId="3" applyFont="1" applyFill="1" applyBorder="1" applyAlignment="1" applyProtection="1">
      <alignment horizontal="right" vertical="center" shrinkToFit="1"/>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7" fillId="4" borderId="5" xfId="0" applyFont="1" applyFill="1" applyBorder="1" applyAlignment="1">
      <alignment horizontal="center" vertical="center"/>
    </xf>
    <xf numFmtId="38" fontId="57" fillId="4" borderId="5" xfId="3" applyFont="1" applyFill="1" applyBorder="1" applyAlignment="1">
      <alignment horizontal="right" vertical="center" shrinkToFit="1"/>
    </xf>
    <xf numFmtId="0" fontId="57" fillId="2" borderId="3" xfId="0" applyFont="1" applyFill="1" applyBorder="1" applyAlignment="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57" fillId="2" borderId="5" xfId="0" applyFont="1" applyFill="1" applyBorder="1" applyAlignment="1">
      <alignment vertical="center"/>
    </xf>
    <xf numFmtId="0" fontId="57" fillId="3" borderId="5" xfId="0" applyFont="1" applyFill="1" applyBorder="1" applyAlignment="1" applyProtection="1">
      <alignment horizontal="center" vertical="center"/>
      <protection locked="0"/>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pplyAlignment="1">
      <alignment vertical="center"/>
    </xf>
    <xf numFmtId="0" fontId="57" fillId="2" borderId="6" xfId="0" applyFont="1" applyFill="1" applyBorder="1" applyAlignment="1">
      <alignment horizontal="center" vertical="center"/>
    </xf>
    <xf numFmtId="0" fontId="57" fillId="4" borderId="5" xfId="0" applyFont="1" applyFill="1" applyBorder="1" applyAlignment="1">
      <alignment horizontal="center" vertical="center" shrinkToFit="1"/>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2" fillId="4" borderId="5" xfId="3" applyFont="1" applyFill="1" applyBorder="1" applyAlignment="1" applyProtection="1">
      <alignment horizontal="right" vertical="center" shrinkToFit="1"/>
      <protection locked="0"/>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4" borderId="5" xfId="0" applyFont="1" applyFill="1" applyBorder="1" applyAlignment="1" applyProtection="1">
      <alignment horizontal="center" vertical="center"/>
      <protection locked="0"/>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2" fillId="0" borderId="12"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38" fontId="46" fillId="4" borderId="5" xfId="3"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0" fontId="46" fillId="3" borderId="17"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0" fontId="46" fillId="4" borderId="5" xfId="0" applyFont="1" applyFill="1" applyBorder="1" applyAlignment="1" applyProtection="1">
      <alignment horizontal="center" vertical="center"/>
      <protection locked="0"/>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46" fillId="4" borderId="5" xfId="0" applyFont="1" applyFill="1" applyBorder="1" applyAlignment="1">
      <alignment horizontal="center" vertical="center"/>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0" fontId="46" fillId="0" borderId="3" xfId="0" applyFont="1" applyBorder="1" applyAlignment="1">
      <alignment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0" fontId="46" fillId="4" borderId="17" xfId="0" applyFont="1" applyFill="1" applyBorder="1" applyAlignment="1">
      <alignment horizontal="center" vertical="center"/>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2" fillId="4" borderId="26" xfId="0" applyFont="1" applyFill="1" applyBorder="1" applyAlignment="1">
      <alignment horizontal="center" vertical="center"/>
    </xf>
    <xf numFmtId="0" fontId="2" fillId="0" borderId="0" xfId="0" applyFont="1" applyFill="1" applyBorder="1" applyAlignment="1">
      <alignment horizontal="center" vertical="center"/>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cellStyle name="標準" xfId="0" builtinId="0"/>
    <cellStyle name="標準 2" xfId="1"/>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xmlns=""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xmlns=""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xmlns=""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xmlns=""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xmlns=""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xmlns=""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xmlns=""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xmlns=""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xmlns=""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xmlns=""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xmlns=""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xmlns=""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xmlns=""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xmlns=""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xmlns=""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xmlns=""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xmlns=""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xmlns=""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xmlns=""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xmlns=""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xmlns=""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xmlns=""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xmlns=""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xmlns=""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xmlns=""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xmlns=""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xmlns=""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xmlns=""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xmlns=""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xmlns=""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xmlns=""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xmlns=""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xmlns=""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xmlns=""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xmlns=""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xmlns=""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xmlns=""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xmlns=""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xmlns=""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xmlns=""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xmlns=""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xmlns=""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xmlns=""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xmlns=""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xmlns=""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xmlns=""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xmlns=""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xmlns=""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xmlns=""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xmlns=""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xmlns=""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xmlns=""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xmlns=""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xmlns=""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xmlns=""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xmlns=""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xmlns=""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xmlns=""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xmlns=""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xmlns=""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xmlns=""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xmlns=""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xmlns=""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xmlns=""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xmlns=""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xmlns=""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xmlns=""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xmlns=""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xmlns=""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xmlns=""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xmlns=""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xmlns=""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xmlns=""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xmlns=""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xmlns=""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xmlns=""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xmlns=""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xmlns=""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xmlns=""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xmlns=""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xmlns=""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xmlns=""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xmlns=""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xmlns=""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xmlns=""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xmlns=""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xmlns=""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xmlns=""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180975</xdr:rowOff>
        </xdr:from>
        <xdr:to>
          <xdr:col>2</xdr:col>
          <xdr:colOff>85725</xdr:colOff>
          <xdr:row>142</xdr:row>
          <xdr:rowOff>28575</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xmlns=""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171450</xdr:rowOff>
        </xdr:from>
        <xdr:to>
          <xdr:col>2</xdr:col>
          <xdr:colOff>85725</xdr:colOff>
          <xdr:row>143</xdr:row>
          <xdr:rowOff>19050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xmlns=""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xmlns=""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xmlns=""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xmlns=""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kn1\Downloads\&#12304;&#22577;&#21578;&#26360;&#23554;&#29992;&#27096;&#24335;0306&#29256;&#12305;&#35370;&#21839;&#30475;&#35703;&#12505;&#12540;&#12473;&#12450;&#12483;&#12503;&#35413;&#20385;&#26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0.xml"/><Relationship Id="rId7" Type="http://schemas.openxmlformats.org/officeDocument/2006/relationships/ctrlProp" Target="../ctrlProps/ctrlProp68.xml"/><Relationship Id="rId2" Type="http://schemas.openxmlformats.org/officeDocument/2006/relationships/printerSettings" Target="../printerSettings/printerSettings10.bin"/><Relationship Id="rId1" Type="http://schemas.openxmlformats.org/officeDocument/2006/relationships/hyperlink" Target="https://www.mhlw.go.jp/stf/seisakunitsuite/bunya/0000188411_00053.html" TargetMode="External"/><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6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mailto:baseup-hyoukaryou08@mhlw.go.jp" TargetMode="External"/><Relationship Id="rId13" Type="http://schemas.openxmlformats.org/officeDocument/2006/relationships/hyperlink" Target="mailto:baseup-hyoukaryou13@mhlw.go.jp" TargetMode="External"/><Relationship Id="rId3" Type="http://schemas.openxmlformats.org/officeDocument/2006/relationships/hyperlink" Target="mailto:baseup-hyoukaryou03@mhlw.go.jp" TargetMode="External"/><Relationship Id="rId7" Type="http://schemas.openxmlformats.org/officeDocument/2006/relationships/hyperlink" Target="mailto:baseup-hyoukaryou07@mhlw.go.jp" TargetMode="External"/><Relationship Id="rId12" Type="http://schemas.openxmlformats.org/officeDocument/2006/relationships/hyperlink" Target="mailto:baseup-hyoukaryou12@mhlw.go.jp" TargetMode="External"/><Relationship Id="rId2" Type="http://schemas.openxmlformats.org/officeDocument/2006/relationships/hyperlink" Target="mailto:baseup-hyoukaryou02@mhlw.go.jp" TargetMode="External"/><Relationship Id="rId16" Type="http://schemas.openxmlformats.org/officeDocument/2006/relationships/hyperlink" Target="mailto:baseup-hyoukaryou16@mhlw.go.jp" TargetMode="External"/><Relationship Id="rId1" Type="http://schemas.openxmlformats.org/officeDocument/2006/relationships/hyperlink" Target="mailto:baseup-hyoukaryou01@mhlw.go.jp" TargetMode="External"/><Relationship Id="rId6" Type="http://schemas.openxmlformats.org/officeDocument/2006/relationships/hyperlink" Target="mailto:baseup-hyoukaryou06@mhlw.go.jp" TargetMode="External"/><Relationship Id="rId11" Type="http://schemas.openxmlformats.org/officeDocument/2006/relationships/hyperlink" Target="mailto:baseup-hyoukaryou11@mhlw.go.jp" TargetMode="External"/><Relationship Id="rId5" Type="http://schemas.openxmlformats.org/officeDocument/2006/relationships/hyperlink" Target="mailto:baseup-hyoukaryou05@mhlw.go.jp" TargetMode="External"/><Relationship Id="rId15" Type="http://schemas.openxmlformats.org/officeDocument/2006/relationships/hyperlink" Target="mailto:baseup-hyoukaryou15@mhlw.go.jp" TargetMode="External"/><Relationship Id="rId10" Type="http://schemas.openxmlformats.org/officeDocument/2006/relationships/hyperlink" Target="mailto:baseup-hyoukaryou10@mhlw.go.jp" TargetMode="External"/><Relationship Id="rId4" Type="http://schemas.openxmlformats.org/officeDocument/2006/relationships/hyperlink" Target="mailto:baseup-hyoukaryou04@mhlw.go.jp" TargetMode="External"/><Relationship Id="rId9" Type="http://schemas.openxmlformats.org/officeDocument/2006/relationships/hyperlink" Target="mailto:baseup-hyoukaryou09@mhlw.go.jp" TargetMode="External"/><Relationship Id="rId14" Type="http://schemas.openxmlformats.org/officeDocument/2006/relationships/hyperlink" Target="mailto:baseup-hyoukaryou14@mhlw.go.j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sheetPr>
  <dimension ref="A1:O35"/>
  <sheetViews>
    <sheetView showGridLines="0" workbookViewId="0">
      <selection activeCell="P28" sqref="P28"/>
    </sheetView>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59" t="s">
        <v>2</v>
      </c>
      <c r="C6" s="559"/>
      <c r="D6" s="559"/>
      <c r="E6" s="561"/>
      <c r="F6" s="562"/>
      <c r="G6" s="563"/>
      <c r="H6" s="222"/>
      <c r="I6" s="558" t="s">
        <v>3</v>
      </c>
      <c r="J6" s="558"/>
      <c r="K6" s="558"/>
      <c r="L6" s="222"/>
      <c r="M6" s="227"/>
    </row>
    <row r="7" spans="1:15" ht="22.5" customHeight="1">
      <c r="A7" s="228"/>
      <c r="B7" s="560" t="s">
        <v>4</v>
      </c>
      <c r="C7" s="560"/>
      <c r="D7" s="560"/>
      <c r="E7" s="564"/>
      <c r="F7" s="565"/>
      <c r="G7" s="566"/>
      <c r="H7" s="222"/>
      <c r="I7" s="558"/>
      <c r="J7" s="558"/>
      <c r="K7" s="558"/>
      <c r="L7" s="222"/>
      <c r="M7" s="227"/>
    </row>
    <row r="8" spans="1:15" ht="11.25" customHeight="1">
      <c r="A8" s="229"/>
      <c r="B8" s="230"/>
      <c r="C8" s="230"/>
      <c r="D8" s="230"/>
      <c r="E8" s="193"/>
      <c r="F8" s="193"/>
      <c r="G8" s="193"/>
      <c r="H8" s="193"/>
      <c r="I8" s="193"/>
      <c r="J8" s="193"/>
      <c r="K8" s="193"/>
      <c r="L8" s="193"/>
      <c r="M8" s="231"/>
    </row>
    <row r="9" spans="1:15" ht="22.5" customHeight="1">
      <c r="A9" s="229"/>
      <c r="B9" s="567" t="s">
        <v>5</v>
      </c>
      <c r="C9" s="567"/>
      <c r="D9" s="567"/>
      <c r="E9" s="193"/>
      <c r="F9" s="193"/>
      <c r="G9" s="193"/>
      <c r="H9" s="193"/>
      <c r="I9" s="193"/>
      <c r="J9" s="193"/>
      <c r="K9" s="193"/>
      <c r="L9" s="193"/>
      <c r="M9" s="231"/>
    </row>
    <row r="10" spans="1:15" ht="22.5" customHeight="1">
      <c r="A10" s="229"/>
      <c r="B10" s="570" t="s">
        <v>6</v>
      </c>
      <c r="C10" s="570"/>
      <c r="D10" s="570"/>
      <c r="E10" s="571"/>
      <c r="F10" s="571"/>
      <c r="G10" s="571"/>
      <c r="H10" s="571"/>
      <c r="I10" s="193"/>
      <c r="J10" s="193"/>
      <c r="K10" s="193"/>
      <c r="L10" s="193"/>
      <c r="M10" s="231"/>
    </row>
    <row r="11" spans="1:15" ht="22.5" customHeight="1">
      <c r="A11" s="229"/>
      <c r="B11" s="570" t="s">
        <v>7</v>
      </c>
      <c r="C11" s="570"/>
      <c r="D11" s="570"/>
      <c r="E11" s="571"/>
      <c r="F11" s="571"/>
      <c r="G11" s="571"/>
      <c r="H11" s="571"/>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75"/>
      <c r="D14" s="575"/>
      <c r="E14" s="575"/>
      <c r="F14" s="575"/>
      <c r="G14" s="575"/>
      <c r="H14" s="575"/>
      <c r="I14" s="575"/>
      <c r="J14" s="576" t="s">
        <v>9</v>
      </c>
      <c r="K14" s="576"/>
      <c r="L14" s="577"/>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68" t="s">
        <v>10</v>
      </c>
      <c r="D17" s="568"/>
      <c r="E17" s="568"/>
      <c r="F17" s="568"/>
      <c r="G17" s="568"/>
      <c r="H17" s="568"/>
      <c r="I17" s="568"/>
      <c r="J17" s="568"/>
      <c r="K17" s="568"/>
      <c r="L17" s="569"/>
      <c r="M17" s="249"/>
      <c r="O17" s="260" t="b">
        <v>0</v>
      </c>
    </row>
    <row r="18" spans="1:15" ht="36.75" customHeight="1">
      <c r="A18" s="226"/>
      <c r="B18" s="255"/>
      <c r="C18" s="568" t="s">
        <v>11</v>
      </c>
      <c r="D18" s="568"/>
      <c r="E18" s="568"/>
      <c r="F18" s="568"/>
      <c r="G18" s="568"/>
      <c r="H18" s="568"/>
      <c r="I18" s="568"/>
      <c r="J18" s="568"/>
      <c r="K18" s="568"/>
      <c r="L18" s="569"/>
      <c r="M18" s="249"/>
      <c r="O18" s="260" t="b">
        <v>0</v>
      </c>
    </row>
    <row r="19" spans="1:15" ht="36.75" customHeight="1">
      <c r="A19" s="226"/>
      <c r="B19" s="255"/>
      <c r="C19" s="568" t="s">
        <v>12</v>
      </c>
      <c r="D19" s="568"/>
      <c r="E19" s="568"/>
      <c r="F19" s="568"/>
      <c r="G19" s="568"/>
      <c r="H19" s="568"/>
      <c r="I19" s="568"/>
      <c r="J19" s="568"/>
      <c r="K19" s="568"/>
      <c r="L19" s="569"/>
      <c r="M19" s="249"/>
      <c r="O19" s="260" t="b">
        <v>0</v>
      </c>
    </row>
    <row r="20" spans="1:15" ht="36.75" customHeight="1">
      <c r="A20" s="226"/>
      <c r="B20" s="255"/>
      <c r="C20" s="568" t="s">
        <v>13</v>
      </c>
      <c r="D20" s="568"/>
      <c r="E20" s="568"/>
      <c r="F20" s="568"/>
      <c r="G20" s="568"/>
      <c r="H20" s="568"/>
      <c r="I20" s="568"/>
      <c r="J20" s="568"/>
      <c r="K20" s="568"/>
      <c r="L20" s="569"/>
      <c r="M20" s="249"/>
      <c r="O20" s="260" t="b">
        <v>0</v>
      </c>
    </row>
    <row r="21" spans="1:15" ht="15" customHeight="1">
      <c r="A21" s="226"/>
      <c r="B21" s="243"/>
      <c r="D21" s="578"/>
      <c r="E21" s="578"/>
      <c r="F21" s="578"/>
      <c r="G21" s="578"/>
      <c r="H21" s="578"/>
      <c r="I21" s="578"/>
      <c r="J21" s="578"/>
      <c r="K21" s="578"/>
      <c r="L21" s="579"/>
      <c r="M21" s="232"/>
    </row>
    <row r="22" spans="1:15" ht="22.5" customHeight="1">
      <c r="A22" s="226"/>
      <c r="B22" s="580" t="s">
        <v>14</v>
      </c>
      <c r="C22" s="581"/>
      <c r="D22" s="581"/>
      <c r="E22" s="581"/>
      <c r="F22" s="581"/>
      <c r="G22" s="581"/>
      <c r="H22" s="581"/>
      <c r="I22" s="581"/>
      <c r="J22" s="581"/>
      <c r="K22" s="581"/>
      <c r="L22" s="582"/>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74"/>
      <c r="I26" s="574"/>
      <c r="J26" s="574"/>
      <c r="K26" s="574"/>
      <c r="L26" s="254"/>
      <c r="M26" s="232"/>
    </row>
    <row r="27" spans="1:15" ht="22.5" customHeight="1">
      <c r="A27" s="226"/>
      <c r="B27" s="243"/>
      <c r="C27" s="234" t="s">
        <v>20</v>
      </c>
      <c r="H27" s="574"/>
      <c r="I27" s="574"/>
      <c r="J27" s="574"/>
      <c r="K27" s="574"/>
      <c r="L27" s="254"/>
      <c r="M27" s="232"/>
    </row>
    <row r="28" spans="1:15" ht="15" customHeight="1">
      <c r="A28" s="226"/>
      <c r="B28" s="243"/>
      <c r="L28" s="254"/>
      <c r="M28" s="232"/>
    </row>
    <row r="29" spans="1:15" ht="22.5" customHeight="1">
      <c r="A29" s="226"/>
      <c r="B29" s="243"/>
      <c r="G29" s="192" t="s">
        <v>21</v>
      </c>
      <c r="I29" s="572"/>
      <c r="J29" s="572"/>
      <c r="K29" s="572"/>
      <c r="L29" s="254"/>
      <c r="M29" s="232"/>
    </row>
    <row r="30" spans="1:15" ht="15" customHeight="1">
      <c r="A30" s="226"/>
      <c r="B30" s="243"/>
      <c r="L30" s="254"/>
      <c r="M30" s="232"/>
    </row>
    <row r="31" spans="1:15" ht="22.5" customHeight="1">
      <c r="A31" s="226"/>
      <c r="B31" s="573"/>
      <c r="C31" s="572"/>
      <c r="D31" s="572"/>
      <c r="E31" s="572"/>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84" t="s">
        <v>27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1:37" ht="30" customHeight="1">
      <c r="A4" s="122"/>
      <c r="B4" s="122"/>
      <c r="C4" s="122"/>
      <c r="D4" s="122"/>
      <c r="E4" s="122"/>
      <c r="G4" s="122"/>
      <c r="H4" s="122"/>
      <c r="I4" s="122"/>
    </row>
    <row r="5" spans="1:37" ht="30" customHeight="1">
      <c r="A5" s="35" t="s">
        <v>28</v>
      </c>
      <c r="B5" s="585" t="s">
        <v>29</v>
      </c>
      <c r="C5" s="585"/>
      <c r="D5" s="585"/>
      <c r="E5" s="585"/>
      <c r="F5" s="585"/>
      <c r="G5" s="585"/>
      <c r="H5" s="586" t="str">
        <f>IF(別添2!E6="","",別添2!E6)</f>
        <v/>
      </c>
      <c r="I5" s="586"/>
      <c r="J5" s="586"/>
      <c r="K5" s="586"/>
      <c r="L5" s="586"/>
      <c r="M5" s="586"/>
      <c r="N5" s="586"/>
      <c r="O5" s="586"/>
      <c r="P5" s="586"/>
      <c r="Q5" s="586"/>
      <c r="R5" s="586"/>
      <c r="S5" s="586"/>
      <c r="T5" s="586"/>
    </row>
    <row r="6" spans="1:37" ht="30" customHeight="1">
      <c r="B6" s="585" t="s">
        <v>30</v>
      </c>
      <c r="C6" s="585"/>
      <c r="D6" s="585"/>
      <c r="E6" s="585"/>
      <c r="F6" s="585"/>
      <c r="G6" s="585"/>
      <c r="H6" s="587" t="str">
        <f>IF(別添2!H27="","",別添2!H27)</f>
        <v/>
      </c>
      <c r="I6" s="587"/>
      <c r="J6" s="587"/>
      <c r="K6" s="587"/>
      <c r="L6" s="587"/>
      <c r="M6" s="587"/>
      <c r="N6" s="587"/>
      <c r="O6" s="587"/>
      <c r="P6" s="587"/>
      <c r="Q6" s="587"/>
      <c r="R6" s="587"/>
      <c r="S6" s="587"/>
      <c r="T6" s="58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83"/>
      <c r="G19" s="583"/>
      <c r="H19" s="583"/>
      <c r="I19" s="583"/>
      <c r="J19" s="583"/>
      <c r="K19" s="583"/>
      <c r="L19" s="58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614" t="s">
        <v>55</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row>
    <row r="4" spans="1:39" ht="15" customHeight="1">
      <c r="A4" s="122"/>
      <c r="B4" s="122"/>
      <c r="C4" s="122"/>
      <c r="D4" s="122"/>
      <c r="E4" s="122"/>
      <c r="G4" s="122"/>
      <c r="H4" s="122"/>
      <c r="I4" s="122"/>
    </row>
    <row r="5" spans="1:39" ht="24.95" customHeight="1">
      <c r="A5" s="35" t="s">
        <v>28</v>
      </c>
      <c r="B5" s="585" t="s">
        <v>29</v>
      </c>
      <c r="C5" s="585"/>
      <c r="D5" s="585"/>
      <c r="E5" s="585"/>
      <c r="F5" s="585"/>
      <c r="G5" s="585"/>
      <c r="H5" s="609" t="str">
        <f>IF('様式95_外来・在宅ベースアップ評価料（Ⅰ）'!H5=0,"",'様式95_外来・在宅ベースアップ評価料（Ⅰ）'!H5)</f>
        <v/>
      </c>
      <c r="I5" s="609"/>
      <c r="J5" s="609"/>
      <c r="K5" s="609"/>
      <c r="L5" s="609"/>
      <c r="M5" s="609"/>
      <c r="N5" s="609"/>
      <c r="O5" s="609"/>
      <c r="P5" s="609"/>
      <c r="Q5" s="609"/>
      <c r="R5" s="609"/>
      <c r="S5" s="609"/>
      <c r="T5" s="609"/>
    </row>
    <row r="6" spans="1:39" ht="24.95" customHeight="1">
      <c r="B6" s="585" t="s">
        <v>30</v>
      </c>
      <c r="C6" s="585"/>
      <c r="D6" s="585"/>
      <c r="E6" s="585"/>
      <c r="F6" s="585"/>
      <c r="G6" s="585"/>
      <c r="H6" s="615" t="str">
        <f>'様式95_外来・在宅ベースアップ評価料（Ⅰ）'!H6</f>
        <v/>
      </c>
      <c r="I6" s="615"/>
      <c r="J6" s="615"/>
      <c r="K6" s="615"/>
      <c r="L6" s="615"/>
      <c r="M6" s="615"/>
      <c r="N6" s="615"/>
      <c r="O6" s="615"/>
      <c r="P6" s="615"/>
      <c r="Q6" s="615"/>
      <c r="R6" s="615"/>
      <c r="S6" s="615"/>
      <c r="T6" s="615"/>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606"/>
      <c r="K15" s="612"/>
      <c r="L15" s="606" t="s">
        <v>61</v>
      </c>
      <c r="M15" s="606"/>
      <c r="N15" s="612"/>
      <c r="O15" s="606" t="s">
        <v>62</v>
      </c>
      <c r="P15" s="606"/>
      <c r="Q15" s="612"/>
      <c r="R15" s="606" t="s">
        <v>63</v>
      </c>
      <c r="S15" s="606"/>
      <c r="T15" s="612"/>
      <c r="U15" s="606" t="s">
        <v>64</v>
      </c>
      <c r="V15" s="606"/>
      <c r="W15" s="606"/>
    </row>
    <row r="16" spans="1:39" ht="24.95" customHeight="1">
      <c r="A16" s="35"/>
      <c r="B16" s="122"/>
      <c r="C16" s="122"/>
      <c r="D16" s="122"/>
      <c r="E16" s="122"/>
      <c r="F16" s="182"/>
      <c r="G16" s="121" t="s">
        <v>65</v>
      </c>
      <c r="H16" s="122"/>
      <c r="I16" s="122"/>
      <c r="J16" s="606"/>
      <c r="K16" s="612"/>
      <c r="L16" s="606"/>
      <c r="M16" s="606"/>
      <c r="N16" s="612"/>
      <c r="O16" s="606"/>
      <c r="P16" s="606"/>
      <c r="Q16" s="612"/>
      <c r="R16" s="606"/>
      <c r="S16" s="606"/>
      <c r="T16" s="612"/>
      <c r="U16" s="606"/>
      <c r="V16" s="606"/>
      <c r="W16" s="60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588" t="s">
        <v>69</v>
      </c>
      <c r="I20" s="589"/>
      <c r="J20" s="589"/>
      <c r="K20" s="590"/>
      <c r="L20" s="591" t="s">
        <v>70</v>
      </c>
      <c r="M20" s="591"/>
      <c r="N20" s="591"/>
      <c r="O20" s="591"/>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588" t="s">
        <v>71</v>
      </c>
      <c r="I21" s="589"/>
      <c r="J21" s="589"/>
      <c r="K21" s="590"/>
      <c r="L21" s="592" t="s">
        <v>71</v>
      </c>
      <c r="M21" s="593"/>
      <c r="N21" s="593"/>
      <c r="O21" s="594"/>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588" t="s">
        <v>72</v>
      </c>
      <c r="I22" s="589"/>
      <c r="J22" s="589"/>
      <c r="K22" s="590"/>
      <c r="L22" s="595"/>
      <c r="M22" s="596"/>
      <c r="N22" s="596"/>
      <c r="O22" s="597"/>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588" t="s">
        <v>73</v>
      </c>
      <c r="I23" s="589"/>
      <c r="J23" s="589"/>
      <c r="K23" s="590"/>
      <c r="L23" s="598"/>
      <c r="M23" s="599"/>
      <c r="N23" s="599"/>
      <c r="O23" s="600"/>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588" t="s">
        <v>74</v>
      </c>
      <c r="I24" s="589"/>
      <c r="J24" s="589"/>
      <c r="K24" s="590"/>
      <c r="L24" s="592" t="s">
        <v>74</v>
      </c>
      <c r="M24" s="593"/>
      <c r="N24" s="593"/>
      <c r="O24" s="594"/>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588" t="s">
        <v>75</v>
      </c>
      <c r="I25" s="589"/>
      <c r="J25" s="589"/>
      <c r="K25" s="590"/>
      <c r="L25" s="595"/>
      <c r="M25" s="596"/>
      <c r="N25" s="596"/>
      <c r="O25" s="597"/>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588" t="s">
        <v>76</v>
      </c>
      <c r="I26" s="589"/>
      <c r="J26" s="589"/>
      <c r="K26" s="590"/>
      <c r="L26" s="598"/>
      <c r="M26" s="599"/>
      <c r="N26" s="599"/>
      <c r="O26" s="600"/>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588" t="s">
        <v>77</v>
      </c>
      <c r="I27" s="589"/>
      <c r="J27" s="589"/>
      <c r="K27" s="590"/>
      <c r="L27" s="592" t="s">
        <v>77</v>
      </c>
      <c r="M27" s="593"/>
      <c r="N27" s="593"/>
      <c r="O27" s="594"/>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588" t="s">
        <v>78</v>
      </c>
      <c r="I28" s="589"/>
      <c r="J28" s="589"/>
      <c r="K28" s="590"/>
      <c r="L28" s="595"/>
      <c r="M28" s="596"/>
      <c r="N28" s="596"/>
      <c r="O28" s="597"/>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588" t="s">
        <v>79</v>
      </c>
      <c r="I29" s="589"/>
      <c r="J29" s="589"/>
      <c r="K29" s="590"/>
      <c r="L29" s="598"/>
      <c r="M29" s="599"/>
      <c r="N29" s="599"/>
      <c r="O29" s="600"/>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588" t="s">
        <v>80</v>
      </c>
      <c r="I30" s="589"/>
      <c r="J30" s="589"/>
      <c r="K30" s="590"/>
      <c r="L30" s="592" t="s">
        <v>80</v>
      </c>
      <c r="M30" s="593"/>
      <c r="N30" s="593"/>
      <c r="O30" s="594"/>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588" t="s">
        <v>81</v>
      </c>
      <c r="I31" s="589"/>
      <c r="J31" s="589"/>
      <c r="K31" s="590"/>
      <c r="L31" s="595"/>
      <c r="M31" s="596"/>
      <c r="N31" s="596"/>
      <c r="O31" s="597"/>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588" t="s">
        <v>82</v>
      </c>
      <c r="I32" s="589"/>
      <c r="J32" s="589"/>
      <c r="K32" s="590"/>
      <c r="L32" s="598"/>
      <c r="M32" s="599"/>
      <c r="N32" s="599"/>
      <c r="O32" s="600"/>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583"/>
      <c r="K34" s="583"/>
      <c r="L34" s="583"/>
      <c r="M34" s="583"/>
      <c r="N34" s="583"/>
      <c r="O34" s="583"/>
      <c r="P34" s="58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616"/>
      <c r="N47" s="616"/>
      <c r="O47" s="616"/>
      <c r="P47" s="616"/>
      <c r="Q47" s="616"/>
      <c r="R47" s="616"/>
      <c r="S47" s="616"/>
      <c r="T47" s="122" t="s">
        <v>100</v>
      </c>
      <c r="V47" s="121" t="s">
        <v>101</v>
      </c>
      <c r="W47" s="34"/>
      <c r="X47" s="122"/>
      <c r="Y47" s="34"/>
      <c r="Z47" s="583"/>
      <c r="AA47" s="583"/>
      <c r="AB47" s="583"/>
      <c r="AC47" s="583"/>
      <c r="AD47" s="583"/>
      <c r="AE47" s="583"/>
      <c r="AF47" s="58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583"/>
      <c r="N62" s="583"/>
      <c r="O62" s="583"/>
      <c r="P62" s="583"/>
      <c r="Q62" s="583"/>
      <c r="R62" s="583"/>
      <c r="S62" s="583"/>
      <c r="T62" s="122" t="s">
        <v>114</v>
      </c>
      <c r="V62" s="121" t="s">
        <v>101</v>
      </c>
      <c r="X62" s="122"/>
      <c r="Z62" s="583"/>
      <c r="AA62" s="583"/>
      <c r="AB62" s="583"/>
      <c r="AC62" s="583"/>
      <c r="AD62" s="583"/>
      <c r="AE62" s="583"/>
      <c r="AF62" s="58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583"/>
      <c r="N64" s="583"/>
      <c r="O64" s="583"/>
      <c r="P64" s="583"/>
      <c r="Q64" s="583"/>
      <c r="R64" s="583"/>
      <c r="S64" s="583"/>
      <c r="T64" s="122" t="s">
        <v>114</v>
      </c>
      <c r="U64" s="34"/>
      <c r="V64" s="121" t="s">
        <v>101</v>
      </c>
      <c r="W64" s="34"/>
      <c r="X64" s="122"/>
      <c r="Y64" s="34"/>
      <c r="Z64" s="583"/>
      <c r="AA64" s="583"/>
      <c r="AB64" s="583"/>
      <c r="AC64" s="583"/>
      <c r="AD64" s="583"/>
      <c r="AE64" s="583"/>
      <c r="AF64" s="58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583"/>
      <c r="N66" s="583"/>
      <c r="O66" s="583"/>
      <c r="P66" s="583"/>
      <c r="Q66" s="583"/>
      <c r="R66" s="583"/>
      <c r="S66" s="583"/>
      <c r="T66" s="122" t="s">
        <v>114</v>
      </c>
      <c r="U66" s="34"/>
      <c r="V66" s="121" t="s">
        <v>101</v>
      </c>
      <c r="W66" s="34"/>
      <c r="X66" s="122"/>
      <c r="Y66" s="34"/>
      <c r="Z66" s="583"/>
      <c r="AA66" s="583"/>
      <c r="AB66" s="583"/>
      <c r="AC66" s="583"/>
      <c r="AD66" s="583"/>
      <c r="AE66" s="583"/>
      <c r="AF66" s="58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583"/>
      <c r="N68" s="583"/>
      <c r="O68" s="583"/>
      <c r="P68" s="583"/>
      <c r="Q68" s="583"/>
      <c r="R68" s="583"/>
      <c r="S68" s="583"/>
      <c r="T68" s="122" t="s">
        <v>114</v>
      </c>
      <c r="V68" s="121" t="s">
        <v>101</v>
      </c>
      <c r="X68" s="122"/>
      <c r="Z68" s="583"/>
      <c r="AA68" s="583"/>
      <c r="AB68" s="583"/>
      <c r="AC68" s="583"/>
      <c r="AD68" s="583"/>
      <c r="AE68" s="583"/>
      <c r="AF68" s="58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583"/>
      <c r="N70" s="583"/>
      <c r="O70" s="583"/>
      <c r="P70" s="583"/>
      <c r="Q70" s="583"/>
      <c r="R70" s="583"/>
      <c r="S70" s="583"/>
      <c r="T70" s="122" t="s">
        <v>114</v>
      </c>
      <c r="V70" s="121" t="s">
        <v>101</v>
      </c>
      <c r="X70" s="122"/>
      <c r="Z70" s="583"/>
      <c r="AA70" s="583"/>
      <c r="AB70" s="583"/>
      <c r="AC70" s="583"/>
      <c r="AD70" s="583"/>
      <c r="AE70" s="583"/>
      <c r="AF70" s="58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583"/>
      <c r="N72" s="583"/>
      <c r="O72" s="583"/>
      <c r="P72" s="583"/>
      <c r="Q72" s="583"/>
      <c r="R72" s="583"/>
      <c r="S72" s="583"/>
      <c r="T72" s="122" t="s">
        <v>114</v>
      </c>
      <c r="U72" s="34"/>
      <c r="V72" s="121" t="s">
        <v>101</v>
      </c>
      <c r="W72" s="34"/>
      <c r="X72" s="122"/>
      <c r="Y72" s="34"/>
      <c r="Z72" s="583"/>
      <c r="AA72" s="583"/>
      <c r="AB72" s="583"/>
      <c r="AC72" s="583"/>
      <c r="AD72" s="583"/>
      <c r="AE72" s="583"/>
      <c r="AF72" s="58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613">
        <f>SUM(M57:S72)</f>
        <v>0</v>
      </c>
      <c r="N79" s="613"/>
      <c r="O79" s="613"/>
      <c r="P79" s="613"/>
      <c r="Q79" s="613"/>
      <c r="R79" s="613"/>
      <c r="S79" s="613"/>
      <c r="T79" s="122" t="s">
        <v>114</v>
      </c>
      <c r="U79" s="34"/>
      <c r="V79" s="121" t="s">
        <v>101</v>
      </c>
      <c r="W79" s="34"/>
      <c r="X79" s="122"/>
      <c r="Y79" s="34"/>
      <c r="Z79" s="613">
        <f>SUM(Z57:AF72)</f>
        <v>0</v>
      </c>
      <c r="AA79" s="613"/>
      <c r="AB79" s="613"/>
      <c r="AC79" s="613"/>
      <c r="AD79" s="613"/>
      <c r="AE79" s="613"/>
      <c r="AF79" s="613"/>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613">
        <f>M58*AK58+M60*AK60+M62*AK62+M64*AK64+M66*AK66+M68*AK68+M70*AK70+M72*AK72</f>
        <v>0</v>
      </c>
      <c r="N81" s="613"/>
      <c r="O81" s="613"/>
      <c r="P81" s="613"/>
      <c r="Q81" s="613"/>
      <c r="R81" s="613"/>
      <c r="S81" s="613"/>
      <c r="T81" s="122" t="s">
        <v>129</v>
      </c>
      <c r="U81" s="34"/>
      <c r="V81" s="121" t="s">
        <v>101</v>
      </c>
      <c r="W81" s="34"/>
      <c r="X81" s="122"/>
      <c r="Y81" s="34"/>
      <c r="Z81" s="613">
        <f>Z58*AK58+Z60*AK60+Z62*AK62+Z64*AK64+Z66*AK66+Z68*AK68+Z70*AK70+Z72*AK72</f>
        <v>0</v>
      </c>
      <c r="AA81" s="613"/>
      <c r="AB81" s="613"/>
      <c r="AC81" s="613"/>
      <c r="AD81" s="613"/>
      <c r="AE81" s="613"/>
      <c r="AF81" s="613"/>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05" t="str">
        <f>IFERROR(ROUNDDOWN(M81*10/M47,4),"")</f>
        <v/>
      </c>
      <c r="N84" s="605"/>
      <c r="O84" s="605"/>
      <c r="P84" s="605"/>
      <c r="Q84" s="605"/>
      <c r="R84" s="605"/>
      <c r="S84" s="605"/>
      <c r="T84" s="122"/>
      <c r="U84" s="34"/>
      <c r="V84" s="121" t="s">
        <v>101</v>
      </c>
      <c r="W84" s="34"/>
      <c r="X84" s="122"/>
      <c r="Y84" s="34"/>
      <c r="Z84" s="611" t="str">
        <f>IFERROR(Z81*10/Z47,"")</f>
        <v/>
      </c>
      <c r="AA84" s="611"/>
      <c r="AB84" s="611"/>
      <c r="AC84" s="611"/>
      <c r="AD84" s="611"/>
      <c r="AE84" s="611"/>
      <c r="AF84" s="611"/>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610" t="str">
        <f>IFERROR(IF((M47*1.2%-(M81*10))/(((M58+M62+M64+M66+M70+M72)*8+M60+M68)*10)&lt;0,0,(M47*1.2%-(M81*10))/(((M58+M62+M64+M66+M70+M72)*8+M60+M68)*10)),"")</f>
        <v/>
      </c>
      <c r="N87" s="610"/>
      <c r="O87" s="610"/>
      <c r="P87" s="610"/>
      <c r="Q87" s="610"/>
      <c r="R87" s="610"/>
      <c r="S87" s="610"/>
      <c r="T87" s="122"/>
      <c r="V87" s="121" t="s">
        <v>101</v>
      </c>
      <c r="Z87" s="610" t="str">
        <f>IFERROR(IF((Z47*1.2%-(Z81*10))/(((Z58+Z62+Z64+Z66+Z70+Z72)*8+Z60+Z68)*10)&lt;0,0,(Z47*1.2%-(Z81*10))/(((Z58+Z62+Z64+Z66+Z70+Z72)*8+Z60+Z68)*10)),"")</f>
        <v/>
      </c>
      <c r="AA87" s="610"/>
      <c r="AB87" s="610"/>
      <c r="AC87" s="610"/>
      <c r="AD87" s="610"/>
      <c r="AE87" s="610"/>
      <c r="AF87" s="610"/>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606" t="s">
        <v>135</v>
      </c>
      <c r="C89" s="606"/>
      <c r="D89" s="606"/>
      <c r="E89" s="606"/>
      <c r="F89" s="596" t="s">
        <v>136</v>
      </c>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row>
    <row r="90" spans="1:37" ht="20.100000000000001" customHeight="1">
      <c r="A90" s="35"/>
      <c r="B90" s="606"/>
      <c r="C90" s="606"/>
      <c r="D90" s="606"/>
      <c r="E90" s="606"/>
      <c r="F90" s="599" t="s">
        <v>137</v>
      </c>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row>
    <row r="91" spans="1:37" ht="20.100000000000001" customHeight="1">
      <c r="A91" s="35"/>
      <c r="B91" s="606"/>
      <c r="C91" s="606"/>
      <c r="D91" s="606"/>
      <c r="E91" s="606"/>
      <c r="G91" s="74"/>
      <c r="H91" s="74"/>
      <c r="I91" s="74"/>
      <c r="J91" s="593" t="s">
        <v>138</v>
      </c>
      <c r="K91" s="593"/>
      <c r="L91" s="593"/>
      <c r="M91" s="593"/>
      <c r="N91" s="593"/>
      <c r="O91" s="593"/>
      <c r="P91" s="593"/>
      <c r="Q91" s="593"/>
      <c r="R91" s="593"/>
      <c r="S91" s="593"/>
      <c r="T91" s="593"/>
      <c r="U91" s="593"/>
      <c r="V91" s="593"/>
      <c r="W91" s="593"/>
      <c r="X91" s="593"/>
      <c r="Y91" s="593"/>
      <c r="Z91" s="593"/>
      <c r="AA91" s="593"/>
      <c r="AB91" s="593"/>
      <c r="AC91" s="593"/>
      <c r="AD91" s="593"/>
      <c r="AE91" s="74"/>
      <c r="AF91" s="74"/>
      <c r="AG91" s="74"/>
      <c r="AH91" s="74"/>
    </row>
    <row r="92" spans="1:37" ht="20.100000000000001" customHeight="1">
      <c r="A92" s="35"/>
      <c r="B92" s="606"/>
      <c r="C92" s="606"/>
      <c r="D92" s="606"/>
      <c r="E92" s="606"/>
      <c r="G92" s="73"/>
      <c r="H92" s="73"/>
      <c r="I92" s="73"/>
      <c r="J92" s="608" t="s">
        <v>139</v>
      </c>
      <c r="K92" s="608"/>
      <c r="L92" s="608"/>
      <c r="M92" s="608"/>
      <c r="N92" s="608"/>
      <c r="O92" s="608"/>
      <c r="P92" s="608"/>
      <c r="Q92" s="608"/>
      <c r="R92" s="608"/>
      <c r="S92" s="608"/>
      <c r="T92" s="608"/>
      <c r="U92" s="608"/>
      <c r="V92" s="608"/>
      <c r="W92" s="608"/>
      <c r="X92" s="608"/>
      <c r="Y92" s="608"/>
      <c r="Z92" s="608"/>
      <c r="AA92" s="608"/>
      <c r="AB92" s="608"/>
      <c r="AC92" s="608"/>
      <c r="AD92" s="608"/>
      <c r="AE92" s="73"/>
      <c r="AF92" s="73"/>
      <c r="AG92" s="73"/>
      <c r="AH92" s="73"/>
    </row>
    <row r="93" spans="1:37" ht="20.100000000000001" customHeight="1">
      <c r="A93" s="35"/>
      <c r="B93" s="606"/>
      <c r="C93" s="606"/>
      <c r="D93" s="606"/>
      <c r="E93" s="606"/>
      <c r="G93" s="72"/>
      <c r="H93" s="72"/>
      <c r="I93" s="72"/>
      <c r="J93" s="608" t="s">
        <v>140</v>
      </c>
      <c r="K93" s="608"/>
      <c r="L93" s="608"/>
      <c r="M93" s="608"/>
      <c r="N93" s="608"/>
      <c r="O93" s="608"/>
      <c r="P93" s="608"/>
      <c r="Q93" s="608"/>
      <c r="R93" s="608"/>
      <c r="S93" s="608"/>
      <c r="T93" s="608"/>
      <c r="U93" s="608"/>
      <c r="V93" s="608"/>
      <c r="W93" s="608"/>
      <c r="X93" s="608"/>
      <c r="Y93" s="608"/>
      <c r="Z93" s="608"/>
      <c r="AA93" s="608"/>
      <c r="AB93" s="608"/>
      <c r="AC93" s="608"/>
      <c r="AD93" s="608"/>
      <c r="AE93" s="73" t="s">
        <v>141</v>
      </c>
      <c r="AF93" s="73"/>
      <c r="AG93" s="73"/>
      <c r="AH93" s="73"/>
    </row>
    <row r="94" spans="1:37" ht="20.100000000000001" customHeight="1">
      <c r="A94" s="35"/>
      <c r="B94" s="606"/>
      <c r="C94" s="606"/>
      <c r="D94" s="606"/>
      <c r="E94" s="606"/>
      <c r="G94" s="73"/>
      <c r="H94" s="73"/>
      <c r="I94" s="73"/>
      <c r="J94" s="608" t="s">
        <v>142</v>
      </c>
      <c r="K94" s="608"/>
      <c r="L94" s="608"/>
      <c r="M94" s="608"/>
      <c r="N94" s="608"/>
      <c r="O94" s="608"/>
      <c r="P94" s="608"/>
      <c r="Q94" s="608"/>
      <c r="R94" s="608"/>
      <c r="S94" s="608"/>
      <c r="T94" s="608"/>
      <c r="U94" s="608"/>
      <c r="V94" s="608"/>
      <c r="W94" s="608"/>
      <c r="X94" s="608"/>
      <c r="Y94" s="608"/>
      <c r="Z94" s="608"/>
      <c r="AA94" s="608"/>
      <c r="AB94" s="608"/>
      <c r="AC94" s="608"/>
      <c r="AD94" s="608"/>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07" t="str">
        <f>IF(AK98&lt;=1.1,IF(AK98&gt;=0.9,"☑","□"),"□")</f>
        <v>□</v>
      </c>
      <c r="K98" s="607"/>
      <c r="L98" s="121" t="s">
        <v>1514</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07" t="str">
        <f>IF(AK99&lt;=1.1,IF(AK99&gt;=0.9,"☑","□"),"□")</f>
        <v>□</v>
      </c>
      <c r="K99" s="607"/>
      <c r="L99" s="41" t="s">
        <v>1515</v>
      </c>
      <c r="M99" s="122"/>
      <c r="N99" s="122"/>
      <c r="O99" s="122"/>
      <c r="P99" s="122"/>
      <c r="Q99" s="122"/>
      <c r="R99" s="122"/>
      <c r="S99" s="122"/>
      <c r="T99" s="122"/>
      <c r="U99" s="122"/>
      <c r="V99" s="122"/>
      <c r="AK99" s="187" t="str">
        <f>IFERROR(M81/Z81,"")</f>
        <v/>
      </c>
    </row>
    <row r="100" spans="1:40" ht="24.95" customHeight="1">
      <c r="A100" s="35"/>
      <c r="B100" s="121"/>
      <c r="D100" s="122"/>
      <c r="E100" s="122"/>
      <c r="G100" s="122"/>
      <c r="J100" s="607" t="str">
        <f>IF(AK100&lt;=1.1,IF(AK100&gt;=0.9,"☑","□"),"□")</f>
        <v>□</v>
      </c>
      <c r="K100" s="607"/>
      <c r="L100" s="41" t="s">
        <v>1516</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07" t="str">
        <f>IF(AK101&lt;=1.1,IF(AK101&gt;=0.9,"☑","□"),"□")</f>
        <v>□</v>
      </c>
      <c r="K101" s="607"/>
      <c r="L101" s="121" t="s">
        <v>1517</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609" t="str">
        <f>IFERROR(IF(OR(AK34*AK37*AK84=0,M87&lt;=0),"算定不可",(VLOOKUP("該当",'リスト（外来）'!J:L,3,FALSE))),"")</f>
        <v>算定不可</v>
      </c>
      <c r="E106" s="609"/>
      <c r="F106" s="609"/>
      <c r="G106" s="609"/>
      <c r="H106" s="609"/>
      <c r="I106" s="609"/>
      <c r="J106" s="609"/>
      <c r="K106" s="609"/>
      <c r="L106" s="609"/>
      <c r="M106" s="609"/>
      <c r="N106" s="609"/>
      <c r="O106" s="609"/>
      <c r="P106" s="609"/>
      <c r="R106" s="609" t="str">
        <f>IFERROR(IF(OR(AK34*AK37*AK84=0,M87&lt;=0),"算定不可",(VLOOKUP("該当",'リスト（外来）'!J:N,4,FALSE))),"")</f>
        <v>算定不可</v>
      </c>
      <c r="S106" s="609"/>
      <c r="T106" s="609"/>
      <c r="U106" s="609"/>
      <c r="V106" s="609"/>
      <c r="W106" s="609"/>
      <c r="X106" s="609"/>
      <c r="Y106" s="609"/>
      <c r="Z106" s="609"/>
      <c r="AA106" s="609"/>
      <c r="AB106" s="609"/>
      <c r="AC106" s="609"/>
      <c r="AD106" s="60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601" t="s">
        <v>151</v>
      </c>
      <c r="E108" s="602"/>
      <c r="F108" s="603" t="s">
        <v>152</v>
      </c>
      <c r="G108" s="603"/>
      <c r="H108" s="603"/>
      <c r="I108" s="603"/>
      <c r="J108" s="603"/>
      <c r="K108" s="603"/>
      <c r="L108" s="603"/>
      <c r="M108" s="603"/>
      <c r="N108" s="603"/>
      <c r="O108" s="603"/>
      <c r="P108" s="604"/>
      <c r="Q108" s="122"/>
      <c r="R108" s="601" t="s">
        <v>151</v>
      </c>
      <c r="S108" s="602"/>
      <c r="T108" s="603" t="s">
        <v>152</v>
      </c>
      <c r="U108" s="603"/>
      <c r="V108" s="603"/>
      <c r="W108" s="603"/>
      <c r="X108" s="603"/>
      <c r="Y108" s="603"/>
      <c r="Z108" s="603"/>
      <c r="AA108" s="603"/>
      <c r="AB108" s="603"/>
      <c r="AC108" s="603"/>
      <c r="AD108" s="604"/>
      <c r="AK108" s="183">
        <v>1</v>
      </c>
      <c r="AL108" s="184">
        <v>1</v>
      </c>
      <c r="AM108" s="184">
        <v>7</v>
      </c>
      <c r="AN108" s="184">
        <v>7</v>
      </c>
    </row>
    <row r="109" spans="1:40" ht="24.95" customHeight="1">
      <c r="A109" s="35"/>
      <c r="B109" s="121"/>
      <c r="C109" s="122"/>
      <c r="D109" s="601" t="s">
        <v>151</v>
      </c>
      <c r="E109" s="602"/>
      <c r="F109" s="603" t="s">
        <v>153</v>
      </c>
      <c r="G109" s="603"/>
      <c r="H109" s="603"/>
      <c r="I109" s="603"/>
      <c r="J109" s="603"/>
      <c r="K109" s="603"/>
      <c r="L109" s="603"/>
      <c r="M109" s="603"/>
      <c r="N109" s="603"/>
      <c r="O109" s="603"/>
      <c r="P109" s="604"/>
      <c r="R109" s="601" t="s">
        <v>151</v>
      </c>
      <c r="S109" s="602"/>
      <c r="T109" s="603" t="s">
        <v>154</v>
      </c>
      <c r="U109" s="603"/>
      <c r="V109" s="603"/>
      <c r="W109" s="603"/>
      <c r="X109" s="603"/>
      <c r="Y109" s="603"/>
      <c r="Z109" s="603"/>
      <c r="AA109" s="603"/>
      <c r="AB109" s="603"/>
      <c r="AC109" s="603"/>
      <c r="AD109" s="604"/>
      <c r="AK109" s="183">
        <v>1</v>
      </c>
      <c r="AL109" s="184">
        <f>IF(AK$106&gt;=AK109,1,0)</f>
        <v>0</v>
      </c>
    </row>
    <row r="110" spans="1:40" ht="24.95" customHeight="1">
      <c r="A110" s="35"/>
      <c r="B110" s="121"/>
      <c r="C110" s="122"/>
      <c r="D110" s="601" t="s">
        <v>151</v>
      </c>
      <c r="E110" s="602"/>
      <c r="F110" s="603" t="s">
        <v>155</v>
      </c>
      <c r="G110" s="603"/>
      <c r="H110" s="603"/>
      <c r="I110" s="603"/>
      <c r="J110" s="603"/>
      <c r="K110" s="603"/>
      <c r="L110" s="603"/>
      <c r="M110" s="603"/>
      <c r="N110" s="603"/>
      <c r="O110" s="603"/>
      <c r="P110" s="604"/>
      <c r="R110" s="601" t="s">
        <v>151</v>
      </c>
      <c r="S110" s="602"/>
      <c r="T110" s="603" t="s">
        <v>156</v>
      </c>
      <c r="U110" s="603"/>
      <c r="V110" s="603"/>
      <c r="W110" s="603"/>
      <c r="X110" s="603"/>
      <c r="Y110" s="603"/>
      <c r="Z110" s="603"/>
      <c r="AA110" s="603"/>
      <c r="AB110" s="603"/>
      <c r="AC110" s="603"/>
      <c r="AD110" s="604"/>
      <c r="AK110" s="183">
        <v>2</v>
      </c>
      <c r="AL110" s="184">
        <f>IF(AK$106&gt;=AK110,1,0)</f>
        <v>0</v>
      </c>
    </row>
    <row r="111" spans="1:40" ht="24.95" customHeight="1">
      <c r="A111" s="35"/>
      <c r="B111" s="121"/>
      <c r="C111" s="122"/>
      <c r="D111" s="601" t="s">
        <v>151</v>
      </c>
      <c r="E111" s="602"/>
      <c r="F111" s="603" t="s">
        <v>157</v>
      </c>
      <c r="G111" s="603"/>
      <c r="H111" s="603"/>
      <c r="I111" s="603"/>
      <c r="J111" s="603"/>
      <c r="K111" s="603"/>
      <c r="L111" s="603"/>
      <c r="M111" s="603"/>
      <c r="N111" s="603"/>
      <c r="O111" s="603"/>
      <c r="P111" s="604"/>
      <c r="R111" s="601" t="s">
        <v>151</v>
      </c>
      <c r="S111" s="602"/>
      <c r="T111" s="603" t="s">
        <v>158</v>
      </c>
      <c r="U111" s="603"/>
      <c r="V111" s="603"/>
      <c r="W111" s="603"/>
      <c r="X111" s="603"/>
      <c r="Y111" s="603"/>
      <c r="Z111" s="603"/>
      <c r="AA111" s="603"/>
      <c r="AB111" s="603"/>
      <c r="AC111" s="603"/>
      <c r="AD111" s="604"/>
      <c r="AK111" s="183">
        <v>3</v>
      </c>
      <c r="AL111" s="184">
        <f>IF(AK$106&gt;=AK111,1,0)</f>
        <v>0</v>
      </c>
    </row>
    <row r="112" spans="1:40" ht="24.95" customHeight="1">
      <c r="A112" s="35"/>
      <c r="B112" s="121"/>
      <c r="C112" s="122"/>
      <c r="D112" s="601" t="s">
        <v>151</v>
      </c>
      <c r="E112" s="602"/>
      <c r="F112" s="603" t="s">
        <v>159</v>
      </c>
      <c r="G112" s="603"/>
      <c r="H112" s="603"/>
      <c r="I112" s="603"/>
      <c r="J112" s="603"/>
      <c r="K112" s="603"/>
      <c r="L112" s="603"/>
      <c r="M112" s="603"/>
      <c r="N112" s="603"/>
      <c r="O112" s="603"/>
      <c r="P112" s="604"/>
      <c r="R112" s="601" t="s">
        <v>151</v>
      </c>
      <c r="S112" s="602"/>
      <c r="T112" s="603" t="s">
        <v>160</v>
      </c>
      <c r="U112" s="603"/>
      <c r="V112" s="603"/>
      <c r="W112" s="603"/>
      <c r="X112" s="603"/>
      <c r="Y112" s="603"/>
      <c r="Z112" s="603"/>
      <c r="AA112" s="603"/>
      <c r="AB112" s="603"/>
      <c r="AC112" s="603"/>
      <c r="AD112" s="604"/>
      <c r="AK112" s="183">
        <v>4</v>
      </c>
      <c r="AL112" s="184">
        <f t="shared" ref="AL112:AL116" si="0">IF(AK$106&gt;=AK112,1,0)</f>
        <v>0</v>
      </c>
    </row>
    <row r="113" spans="1:38" ht="24.95" customHeight="1">
      <c r="A113" s="35"/>
      <c r="B113" s="121"/>
      <c r="C113" s="122"/>
      <c r="D113" s="601" t="s">
        <v>151</v>
      </c>
      <c r="E113" s="602"/>
      <c r="F113" s="603" t="s">
        <v>161</v>
      </c>
      <c r="G113" s="603"/>
      <c r="H113" s="603"/>
      <c r="I113" s="603"/>
      <c r="J113" s="603"/>
      <c r="K113" s="603"/>
      <c r="L113" s="603"/>
      <c r="M113" s="603"/>
      <c r="N113" s="603"/>
      <c r="O113" s="603"/>
      <c r="P113" s="604"/>
      <c r="R113" s="601" t="s">
        <v>151</v>
      </c>
      <c r="S113" s="602"/>
      <c r="T113" s="603" t="s">
        <v>162</v>
      </c>
      <c r="U113" s="603"/>
      <c r="V113" s="603"/>
      <c r="W113" s="603"/>
      <c r="X113" s="603"/>
      <c r="Y113" s="603"/>
      <c r="Z113" s="603"/>
      <c r="AA113" s="603"/>
      <c r="AB113" s="603"/>
      <c r="AC113" s="603"/>
      <c r="AD113" s="604"/>
      <c r="AK113" s="183">
        <v>5</v>
      </c>
      <c r="AL113" s="184">
        <f t="shared" si="0"/>
        <v>0</v>
      </c>
    </row>
    <row r="114" spans="1:38" ht="24.95" customHeight="1">
      <c r="A114" s="35"/>
      <c r="B114" s="121"/>
      <c r="C114" s="122"/>
      <c r="D114" s="601" t="s">
        <v>151</v>
      </c>
      <c r="E114" s="602"/>
      <c r="F114" s="603" t="s">
        <v>163</v>
      </c>
      <c r="G114" s="603"/>
      <c r="H114" s="603"/>
      <c r="I114" s="603"/>
      <c r="J114" s="603"/>
      <c r="K114" s="603"/>
      <c r="L114" s="603"/>
      <c r="M114" s="603"/>
      <c r="N114" s="603"/>
      <c r="O114" s="603"/>
      <c r="P114" s="604"/>
      <c r="R114" s="601" t="s">
        <v>151</v>
      </c>
      <c r="S114" s="602"/>
      <c r="T114" s="603" t="s">
        <v>164</v>
      </c>
      <c r="U114" s="603"/>
      <c r="V114" s="603"/>
      <c r="W114" s="603"/>
      <c r="X114" s="603"/>
      <c r="Y114" s="603"/>
      <c r="Z114" s="603"/>
      <c r="AA114" s="603"/>
      <c r="AB114" s="603"/>
      <c r="AC114" s="603"/>
      <c r="AD114" s="604"/>
      <c r="AK114" s="183">
        <v>6</v>
      </c>
      <c r="AL114" s="184">
        <f t="shared" si="0"/>
        <v>0</v>
      </c>
    </row>
    <row r="115" spans="1:38" ht="24.95" customHeight="1">
      <c r="A115" s="35"/>
      <c r="B115" s="121"/>
      <c r="C115" s="122"/>
      <c r="D115" s="601" t="s">
        <v>151</v>
      </c>
      <c r="E115" s="602"/>
      <c r="F115" s="603" t="s">
        <v>165</v>
      </c>
      <c r="G115" s="603"/>
      <c r="H115" s="603"/>
      <c r="I115" s="603"/>
      <c r="J115" s="603"/>
      <c r="K115" s="603"/>
      <c r="L115" s="603"/>
      <c r="M115" s="603"/>
      <c r="N115" s="603"/>
      <c r="O115" s="603"/>
      <c r="P115" s="604"/>
      <c r="R115" s="601" t="s">
        <v>151</v>
      </c>
      <c r="S115" s="602"/>
      <c r="T115" s="603" t="s">
        <v>166</v>
      </c>
      <c r="U115" s="603"/>
      <c r="V115" s="603"/>
      <c r="W115" s="603"/>
      <c r="X115" s="603"/>
      <c r="Y115" s="603"/>
      <c r="Z115" s="603"/>
      <c r="AA115" s="603"/>
      <c r="AB115" s="603"/>
      <c r="AC115" s="603"/>
      <c r="AD115" s="604"/>
      <c r="AK115" s="183">
        <v>7</v>
      </c>
      <c r="AL115" s="184">
        <f t="shared" si="0"/>
        <v>0</v>
      </c>
    </row>
    <row r="116" spans="1:38" ht="24.95" customHeight="1">
      <c r="A116" s="35"/>
      <c r="B116" s="121"/>
      <c r="C116" s="122"/>
      <c r="D116" s="601" t="s">
        <v>151</v>
      </c>
      <c r="E116" s="602"/>
      <c r="F116" s="603" t="s">
        <v>167</v>
      </c>
      <c r="G116" s="603"/>
      <c r="H116" s="603"/>
      <c r="I116" s="603"/>
      <c r="J116" s="603"/>
      <c r="K116" s="603"/>
      <c r="L116" s="603"/>
      <c r="M116" s="603"/>
      <c r="N116" s="603"/>
      <c r="O116" s="603"/>
      <c r="P116" s="604"/>
      <c r="R116" s="601" t="s">
        <v>151</v>
      </c>
      <c r="S116" s="602"/>
      <c r="T116" s="603" t="s">
        <v>168</v>
      </c>
      <c r="U116" s="603"/>
      <c r="V116" s="603"/>
      <c r="W116" s="603"/>
      <c r="X116" s="603"/>
      <c r="Y116" s="603"/>
      <c r="Z116" s="603"/>
      <c r="AA116" s="603"/>
      <c r="AB116" s="603"/>
      <c r="AC116" s="603"/>
      <c r="AD116" s="604"/>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1530</v>
      </c>
    </row>
    <row r="131" spans="1:2" ht="24.95" customHeight="1">
      <c r="A131" s="44" t="s">
        <v>176</v>
      </c>
    </row>
    <row r="132" spans="1:2" ht="24.95" customHeight="1">
      <c r="A132" s="44" t="s">
        <v>177</v>
      </c>
    </row>
    <row r="133" spans="1:2" ht="24.95" customHeight="1">
      <c r="A133" s="44" t="s">
        <v>178</v>
      </c>
    </row>
    <row r="134" spans="1:2" ht="24.95" customHeight="1">
      <c r="A134" s="44" t="s">
        <v>1531</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1532</v>
      </c>
    </row>
    <row r="146" spans="1:42" ht="24.95" customHeight="1">
      <c r="A146" s="44" t="s">
        <v>189</v>
      </c>
    </row>
    <row r="147" spans="1:42" ht="24.95" customHeight="1">
      <c r="A147" s="44" t="s">
        <v>190</v>
      </c>
    </row>
    <row r="148" spans="1:42" ht="24.95" customHeight="1">
      <c r="A148" s="44" t="s">
        <v>1533</v>
      </c>
    </row>
    <row r="149" spans="1:42" ht="24.95" customHeight="1">
      <c r="A149" s="44" t="s">
        <v>191</v>
      </c>
    </row>
    <row r="150" spans="1:42" ht="24.95" customHeight="1">
      <c r="A150" s="44" t="s">
        <v>192</v>
      </c>
    </row>
    <row r="151" spans="1:42" ht="24.95" customHeight="1">
      <c r="A151" s="44" t="s">
        <v>1534</v>
      </c>
    </row>
    <row r="152" spans="1:42" ht="24.95" customHeight="1">
      <c r="A152" s="44" t="s">
        <v>193</v>
      </c>
    </row>
    <row r="153" spans="1:42" ht="24.95" customHeight="1">
      <c r="A153" s="44" t="s">
        <v>1535</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1536</v>
      </c>
    </row>
    <row r="159" spans="1:42" ht="24.95" customHeight="1">
      <c r="A159" s="44" t="s">
        <v>198</v>
      </c>
    </row>
    <row r="160" spans="1:42" ht="24.95" customHeight="1">
      <c r="A160" s="44" t="s">
        <v>1537</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614" t="s">
        <v>207</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row>
    <row r="4" spans="1:39" ht="15" customHeight="1">
      <c r="A4" s="122"/>
      <c r="B4" s="122"/>
      <c r="C4" s="122"/>
      <c r="D4" s="122"/>
      <c r="E4" s="122"/>
      <c r="G4" s="122"/>
      <c r="H4" s="122"/>
      <c r="I4" s="122"/>
    </row>
    <row r="5" spans="1:39" ht="24.95" customHeight="1">
      <c r="A5" s="35" t="s">
        <v>28</v>
      </c>
      <c r="B5" s="585" t="s">
        <v>29</v>
      </c>
      <c r="C5" s="585"/>
      <c r="D5" s="585"/>
      <c r="E5" s="585"/>
      <c r="F5" s="585"/>
      <c r="G5" s="585"/>
      <c r="H5" s="617" t="str">
        <f>IF('様式95_外来・在宅ベースアップ評価料（Ⅰ）'!H5=0,"",'様式95_外来・在宅ベースアップ評価料（Ⅰ）'!H5)</f>
        <v/>
      </c>
      <c r="I5" s="617"/>
      <c r="J5" s="617"/>
      <c r="K5" s="617"/>
      <c r="L5" s="617"/>
      <c r="M5" s="617"/>
      <c r="N5" s="617"/>
      <c r="O5" s="617"/>
      <c r="P5" s="617"/>
      <c r="Q5" s="617"/>
      <c r="R5" s="617"/>
      <c r="S5" s="617"/>
      <c r="T5" s="617"/>
    </row>
    <row r="6" spans="1:39" ht="24.95" customHeight="1">
      <c r="B6" s="585" t="s">
        <v>30</v>
      </c>
      <c r="C6" s="585"/>
      <c r="D6" s="585"/>
      <c r="E6" s="585"/>
      <c r="F6" s="585"/>
      <c r="G6" s="585"/>
      <c r="H6" s="615" t="str">
        <f>'様式95_外来・在宅ベースアップ評価料（Ⅰ）'!H6</f>
        <v/>
      </c>
      <c r="I6" s="615"/>
      <c r="J6" s="615"/>
      <c r="K6" s="615"/>
      <c r="L6" s="615"/>
      <c r="M6" s="615"/>
      <c r="N6" s="615"/>
      <c r="O6" s="615"/>
      <c r="P6" s="615"/>
      <c r="Q6" s="615"/>
      <c r="R6" s="615"/>
      <c r="S6" s="615"/>
      <c r="T6" s="615"/>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606"/>
      <c r="K10" s="612"/>
      <c r="L10" s="606" t="s">
        <v>61</v>
      </c>
      <c r="M10" s="606"/>
      <c r="N10" s="612"/>
      <c r="O10" s="606" t="s">
        <v>62</v>
      </c>
      <c r="P10" s="606"/>
      <c r="Q10" s="612"/>
      <c r="R10" s="606" t="s">
        <v>63</v>
      </c>
      <c r="S10" s="606"/>
      <c r="T10" s="612"/>
      <c r="U10" s="606" t="s">
        <v>64</v>
      </c>
      <c r="V10" s="606"/>
      <c r="W10" s="606"/>
      <c r="AM10" s="184" t="b">
        <v>0</v>
      </c>
    </row>
    <row r="11" spans="1:39" ht="24.95" customHeight="1">
      <c r="A11" s="35"/>
      <c r="B11" s="122"/>
      <c r="C11" s="122"/>
      <c r="D11" s="122"/>
      <c r="E11" s="122"/>
      <c r="F11" s="182"/>
      <c r="G11" s="121" t="s">
        <v>65</v>
      </c>
      <c r="H11" s="122"/>
      <c r="I11" s="122"/>
      <c r="J11" s="606"/>
      <c r="K11" s="612"/>
      <c r="L11" s="606"/>
      <c r="M11" s="606"/>
      <c r="N11" s="612"/>
      <c r="O11" s="606"/>
      <c r="P11" s="606"/>
      <c r="Q11" s="612"/>
      <c r="R11" s="606"/>
      <c r="S11" s="606"/>
      <c r="T11" s="612"/>
      <c r="U11" s="606"/>
      <c r="V11" s="606"/>
      <c r="W11" s="60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588" t="s">
        <v>69</v>
      </c>
      <c r="H15" s="589"/>
      <c r="I15" s="589"/>
      <c r="J15" s="590"/>
      <c r="K15" s="591" t="s">
        <v>70</v>
      </c>
      <c r="L15" s="591"/>
      <c r="M15" s="591"/>
      <c r="N15" s="591"/>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588" t="s">
        <v>71</v>
      </c>
      <c r="H16" s="589"/>
      <c r="I16" s="589"/>
      <c r="J16" s="590"/>
      <c r="K16" s="592" t="s">
        <v>71</v>
      </c>
      <c r="L16" s="593"/>
      <c r="M16" s="593"/>
      <c r="N16" s="594"/>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588" t="s">
        <v>72</v>
      </c>
      <c r="H17" s="589"/>
      <c r="I17" s="589"/>
      <c r="J17" s="590"/>
      <c r="K17" s="595"/>
      <c r="L17" s="596"/>
      <c r="M17" s="596"/>
      <c r="N17" s="597"/>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588" t="s">
        <v>73</v>
      </c>
      <c r="H18" s="589"/>
      <c r="I18" s="589"/>
      <c r="J18" s="590"/>
      <c r="K18" s="598"/>
      <c r="L18" s="599"/>
      <c r="M18" s="599"/>
      <c r="N18" s="600"/>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588" t="s">
        <v>74</v>
      </c>
      <c r="H19" s="589"/>
      <c r="I19" s="589"/>
      <c r="J19" s="590"/>
      <c r="K19" s="592" t="s">
        <v>74</v>
      </c>
      <c r="L19" s="593"/>
      <c r="M19" s="593"/>
      <c r="N19" s="594"/>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588" t="s">
        <v>75</v>
      </c>
      <c r="H20" s="589"/>
      <c r="I20" s="589"/>
      <c r="J20" s="590"/>
      <c r="K20" s="595"/>
      <c r="L20" s="596"/>
      <c r="M20" s="596"/>
      <c r="N20" s="597"/>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588" t="s">
        <v>76</v>
      </c>
      <c r="H21" s="589"/>
      <c r="I21" s="589"/>
      <c r="J21" s="590"/>
      <c r="K21" s="598"/>
      <c r="L21" s="599"/>
      <c r="M21" s="599"/>
      <c r="N21" s="600"/>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588" t="s">
        <v>77</v>
      </c>
      <c r="H22" s="589"/>
      <c r="I22" s="589"/>
      <c r="J22" s="590"/>
      <c r="K22" s="592" t="s">
        <v>77</v>
      </c>
      <c r="L22" s="593"/>
      <c r="M22" s="593"/>
      <c r="N22" s="594"/>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588" t="s">
        <v>78</v>
      </c>
      <c r="H23" s="589"/>
      <c r="I23" s="589"/>
      <c r="J23" s="590"/>
      <c r="K23" s="595"/>
      <c r="L23" s="596"/>
      <c r="M23" s="596"/>
      <c r="N23" s="597"/>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588" t="s">
        <v>79</v>
      </c>
      <c r="H24" s="589"/>
      <c r="I24" s="589"/>
      <c r="J24" s="590"/>
      <c r="K24" s="598"/>
      <c r="L24" s="599"/>
      <c r="M24" s="599"/>
      <c r="N24" s="600"/>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588" t="s">
        <v>80</v>
      </c>
      <c r="H25" s="589"/>
      <c r="I25" s="589"/>
      <c r="J25" s="590"/>
      <c r="K25" s="592" t="s">
        <v>80</v>
      </c>
      <c r="L25" s="593"/>
      <c r="M25" s="593"/>
      <c r="N25" s="594"/>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588" t="s">
        <v>81</v>
      </c>
      <c r="H26" s="589"/>
      <c r="I26" s="589"/>
      <c r="J26" s="590"/>
      <c r="K26" s="595"/>
      <c r="L26" s="596"/>
      <c r="M26" s="596"/>
      <c r="N26" s="597"/>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588" t="s">
        <v>82</v>
      </c>
      <c r="H27" s="589"/>
      <c r="I27" s="589"/>
      <c r="J27" s="590"/>
      <c r="K27" s="598"/>
      <c r="L27" s="599"/>
      <c r="M27" s="599"/>
      <c r="N27" s="600"/>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583"/>
      <c r="N37" s="583"/>
      <c r="O37" s="583"/>
      <c r="P37" s="583"/>
      <c r="Q37" s="583"/>
      <c r="R37" s="583"/>
      <c r="S37" s="583"/>
      <c r="T37" s="122" t="s">
        <v>100</v>
      </c>
      <c r="V37" s="121" t="s">
        <v>101</v>
      </c>
      <c r="W37" s="34"/>
      <c r="X37" s="122"/>
      <c r="Y37" s="34"/>
      <c r="Z37" s="583"/>
      <c r="AA37" s="583"/>
      <c r="AB37" s="583"/>
      <c r="AC37" s="583"/>
      <c r="AD37" s="583"/>
      <c r="AE37" s="583"/>
      <c r="AF37" s="58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583"/>
      <c r="N48" s="583"/>
      <c r="O48" s="583"/>
      <c r="P48" s="583"/>
      <c r="Q48" s="583"/>
      <c r="R48" s="583"/>
      <c r="S48" s="583"/>
      <c r="T48" s="122" t="s">
        <v>114</v>
      </c>
      <c r="V48" s="121" t="s">
        <v>101</v>
      </c>
      <c r="X48" s="122"/>
      <c r="Z48" s="583"/>
      <c r="AA48" s="583"/>
      <c r="AB48" s="583"/>
      <c r="AC48" s="583"/>
      <c r="AD48" s="583"/>
      <c r="AE48" s="583"/>
      <c r="AF48" s="58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583"/>
      <c r="N50" s="583"/>
      <c r="O50" s="583"/>
      <c r="P50" s="583"/>
      <c r="Q50" s="583"/>
      <c r="R50" s="583"/>
      <c r="S50" s="583"/>
      <c r="T50" s="122" t="s">
        <v>114</v>
      </c>
      <c r="V50" s="121" t="s">
        <v>101</v>
      </c>
      <c r="X50" s="122"/>
      <c r="Z50" s="583"/>
      <c r="AA50" s="583"/>
      <c r="AB50" s="583"/>
      <c r="AC50" s="583"/>
      <c r="AD50" s="583"/>
      <c r="AE50" s="583"/>
      <c r="AF50" s="58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583"/>
      <c r="N52" s="583"/>
      <c r="O52" s="583"/>
      <c r="P52" s="583"/>
      <c r="Q52" s="583"/>
      <c r="R52" s="583"/>
      <c r="S52" s="583"/>
      <c r="T52" s="122" t="s">
        <v>114</v>
      </c>
      <c r="V52" s="121" t="s">
        <v>101</v>
      </c>
      <c r="X52" s="122"/>
      <c r="Z52" s="583"/>
      <c r="AA52" s="583"/>
      <c r="AB52" s="583"/>
      <c r="AC52" s="583"/>
      <c r="AD52" s="583"/>
      <c r="AE52" s="583"/>
      <c r="AF52" s="58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583"/>
      <c r="N54" s="583"/>
      <c r="O54" s="583"/>
      <c r="P54" s="583"/>
      <c r="Q54" s="583"/>
      <c r="R54" s="583"/>
      <c r="S54" s="583"/>
      <c r="T54" s="122" t="s">
        <v>114</v>
      </c>
      <c r="U54" s="34"/>
      <c r="V54" s="121" t="s">
        <v>101</v>
      </c>
      <c r="W54" s="34"/>
      <c r="X54" s="122"/>
      <c r="Y54" s="34"/>
      <c r="Z54" s="583"/>
      <c r="AA54" s="583"/>
      <c r="AB54" s="583"/>
      <c r="AC54" s="583"/>
      <c r="AD54" s="583"/>
      <c r="AE54" s="583"/>
      <c r="AF54" s="58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583"/>
      <c r="N56" s="583"/>
      <c r="O56" s="583"/>
      <c r="P56" s="583"/>
      <c r="Q56" s="583"/>
      <c r="R56" s="583"/>
      <c r="S56" s="583"/>
      <c r="T56" s="122" t="s">
        <v>114</v>
      </c>
      <c r="U56" s="34"/>
      <c r="V56" s="121" t="s">
        <v>101</v>
      </c>
      <c r="W56" s="34"/>
      <c r="X56" s="122"/>
      <c r="Y56" s="34"/>
      <c r="Z56" s="583"/>
      <c r="AA56" s="583"/>
      <c r="AB56" s="583"/>
      <c r="AC56" s="583"/>
      <c r="AD56" s="583"/>
      <c r="AE56" s="583"/>
      <c r="AF56" s="58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583"/>
      <c r="N62" s="583"/>
      <c r="O62" s="583"/>
      <c r="P62" s="583"/>
      <c r="Q62" s="583"/>
      <c r="R62" s="583"/>
      <c r="S62" s="583"/>
      <c r="T62" s="122" t="s">
        <v>114</v>
      </c>
      <c r="U62" s="34"/>
      <c r="V62" s="121" t="s">
        <v>101</v>
      </c>
      <c r="W62" s="34"/>
      <c r="X62" s="122"/>
      <c r="Y62" s="34"/>
      <c r="Z62" s="583"/>
      <c r="AA62" s="583"/>
      <c r="AB62" s="583"/>
      <c r="AC62" s="583"/>
      <c r="AD62" s="583"/>
      <c r="AE62" s="583"/>
      <c r="AF62" s="58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18">
        <f>SUM(M47:S62)</f>
        <v>0</v>
      </c>
      <c r="N69" s="618"/>
      <c r="O69" s="618"/>
      <c r="P69" s="618"/>
      <c r="Q69" s="618"/>
      <c r="R69" s="618"/>
      <c r="S69" s="618"/>
      <c r="T69" s="122" t="s">
        <v>114</v>
      </c>
      <c r="U69" s="34"/>
      <c r="V69" s="121" t="s">
        <v>101</v>
      </c>
      <c r="W69" s="34"/>
      <c r="X69" s="122"/>
      <c r="Y69" s="34"/>
      <c r="Z69" s="618">
        <f>SUM(Z47:AF62)</f>
        <v>0</v>
      </c>
      <c r="AA69" s="618"/>
      <c r="AB69" s="618"/>
      <c r="AC69" s="618"/>
      <c r="AD69" s="618"/>
      <c r="AE69" s="618"/>
      <c r="AF69" s="618"/>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613">
        <f>M48*AK48+M50*AK50+M52*AK52+M54*AK54+M56*AK56+M58*AK58+M60*AK60+M62*AK62</f>
        <v>0</v>
      </c>
      <c r="N71" s="613"/>
      <c r="O71" s="613"/>
      <c r="P71" s="613"/>
      <c r="Q71" s="613"/>
      <c r="R71" s="613"/>
      <c r="S71" s="613"/>
      <c r="T71" s="122" t="s">
        <v>219</v>
      </c>
      <c r="U71" s="34"/>
      <c r="V71" s="121" t="s">
        <v>101</v>
      </c>
      <c r="W71" s="34"/>
      <c r="X71" s="122"/>
      <c r="Y71" s="34"/>
      <c r="Z71" s="613">
        <f>Z48*AK48+Z50*AK50+Z52*AK52+Z54*AK54+Z56*AK56+Z58*AK58+Z60*AK60+Z62*AK62</f>
        <v>0</v>
      </c>
      <c r="AA71" s="613"/>
      <c r="AB71" s="613"/>
      <c r="AC71" s="613"/>
      <c r="AD71" s="613"/>
      <c r="AE71" s="613"/>
      <c r="AF71" s="613"/>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05" t="str">
        <f>IFERROR(ROUNDDOWN(M71*10/M37,4),"")</f>
        <v/>
      </c>
      <c r="N73" s="605"/>
      <c r="O73" s="605"/>
      <c r="P73" s="605"/>
      <c r="Q73" s="605"/>
      <c r="R73" s="605"/>
      <c r="S73" s="605"/>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583"/>
      <c r="N76" s="583"/>
      <c r="O76" s="583"/>
      <c r="P76" s="583"/>
      <c r="Q76" s="583"/>
      <c r="R76" s="583"/>
      <c r="S76" s="583"/>
      <c r="T76" s="121" t="s">
        <v>222</v>
      </c>
      <c r="V76" s="121" t="s">
        <v>101</v>
      </c>
      <c r="X76" s="122"/>
      <c r="Z76" s="583"/>
      <c r="AA76" s="583"/>
      <c r="AB76" s="583"/>
      <c r="AC76" s="583"/>
      <c r="AD76" s="583"/>
      <c r="AE76" s="583"/>
      <c r="AF76" s="58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613" t="str">
        <f>IFERROR(IF((M37*2.3%-M71*10)/(M76*10)&lt;0,0,(M37*2.3%-M71*10)/(M76*10)),"")</f>
        <v/>
      </c>
      <c r="J84" s="613"/>
      <c r="K84" s="613"/>
      <c r="L84" s="613"/>
      <c r="M84" s="613"/>
      <c r="N84" s="613"/>
      <c r="O84" s="613"/>
      <c r="P84" s="122"/>
      <c r="Q84" s="122"/>
      <c r="R84" s="121" t="s">
        <v>101</v>
      </c>
      <c r="T84" s="122"/>
      <c r="V84" s="613" t="str">
        <f>IFERROR(IF((Z37*2.3%-Z71*10)/(Z76*10)&lt;0,0,(Z37*2.3%-Z71*10)/(Z76*10)),"")</f>
        <v/>
      </c>
      <c r="W84" s="613"/>
      <c r="X84" s="613"/>
      <c r="Y84" s="613"/>
      <c r="Z84" s="613"/>
      <c r="AA84" s="613"/>
      <c r="AB84" s="613"/>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606" t="s">
        <v>227</v>
      </c>
      <c r="C86" s="606"/>
      <c r="D86" s="606"/>
      <c r="E86" s="606"/>
      <c r="F86" s="606" t="s">
        <v>228</v>
      </c>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row>
    <row r="87" spans="1:37" ht="24.95" customHeight="1">
      <c r="A87" s="35"/>
      <c r="B87" s="606"/>
      <c r="C87" s="606"/>
      <c r="D87" s="606"/>
      <c r="E87" s="606"/>
      <c r="F87" s="619" t="s">
        <v>229</v>
      </c>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row>
    <row r="88" spans="1:37" ht="24.95" customHeight="1">
      <c r="A88" s="35"/>
      <c r="B88" s="606"/>
      <c r="C88" s="606"/>
      <c r="D88" s="606"/>
      <c r="E88" s="606"/>
      <c r="F88" s="620" t="s">
        <v>230</v>
      </c>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07" t="str">
        <f>IF(AK91&lt;=1.1,IF(AK91&gt;=0.9,"☑","□"),"□")</f>
        <v>□</v>
      </c>
      <c r="K91" s="607"/>
      <c r="L91" s="121" t="s">
        <v>1518</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07" t="str">
        <f>IF(AK92&lt;=1.1,IF(AK92&gt;=0.9,"☑","□"),"□")</f>
        <v>□</v>
      </c>
      <c r="K92" s="607"/>
      <c r="L92" s="41" t="s">
        <v>1519</v>
      </c>
      <c r="M92" s="122"/>
      <c r="N92" s="122"/>
      <c r="O92" s="122"/>
      <c r="P92" s="122"/>
      <c r="Q92" s="122"/>
      <c r="R92" s="122"/>
      <c r="S92" s="122"/>
      <c r="T92" s="122"/>
      <c r="U92" s="122"/>
      <c r="V92" s="122"/>
      <c r="AK92" s="187" t="str">
        <f>IFERROR(M71/Z71,"")</f>
        <v/>
      </c>
    </row>
    <row r="93" spans="1:37" ht="24.95" customHeight="1">
      <c r="A93" s="35"/>
      <c r="B93" s="121"/>
      <c r="D93" s="122"/>
      <c r="E93" s="122"/>
      <c r="G93" s="122"/>
      <c r="J93" s="607" t="str">
        <f>IF(AK93&lt;=1.1,IF(AK93&gt;=0.9,"☑","□"),"□")</f>
        <v>□</v>
      </c>
      <c r="K93" s="607"/>
      <c r="L93" s="121" t="s">
        <v>1520</v>
      </c>
      <c r="M93" s="122"/>
      <c r="N93" s="122"/>
      <c r="O93" s="122"/>
      <c r="P93" s="122"/>
      <c r="Q93" s="122"/>
      <c r="R93" s="122"/>
      <c r="S93" s="122"/>
      <c r="T93" s="122"/>
      <c r="U93" s="122"/>
      <c r="V93" s="122"/>
      <c r="AK93" s="187" t="str">
        <f>IFERROR(M76/Z76,"")</f>
        <v/>
      </c>
    </row>
    <row r="94" spans="1:37" ht="24.95" customHeight="1">
      <c r="A94" s="35"/>
      <c r="B94" s="121"/>
      <c r="D94" s="122"/>
      <c r="E94" s="122"/>
      <c r="G94" s="122"/>
      <c r="J94" s="607" t="str">
        <f>IF(AK94&lt;=1.1,IF(AK94&gt;=0.9,"☑","□"),"□")</f>
        <v>□</v>
      </c>
      <c r="K94" s="607"/>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609" t="str">
        <f>IFERROR(IF(OR(AK27=0,AK73=0,I84&lt;=0),"算定不可",(VLOOKUP("該当",'リスト（入院）'!I:K,3,FALSE))),"")</f>
        <v>算定不可</v>
      </c>
      <c r="Q97" s="609"/>
      <c r="R97" s="609"/>
      <c r="S97" s="609"/>
      <c r="T97" s="609"/>
      <c r="U97" s="609"/>
      <c r="V97" s="609"/>
      <c r="W97" s="609"/>
      <c r="X97" s="609"/>
      <c r="Y97" s="609"/>
      <c r="Z97" s="60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1547</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79998168889431442"/>
    <pageSetUpPr fitToPage="1"/>
  </sheetPr>
  <dimension ref="A1:BR226"/>
  <sheetViews>
    <sheetView showGridLines="0" topLeftCell="A165" workbookViewId="0">
      <selection activeCell="AB138" sqref="AB138:AF1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21" t="s">
        <v>255</v>
      </c>
      <c r="B2" s="621"/>
      <c r="C2" s="621"/>
      <c r="D2" s="621"/>
      <c r="E2" s="621"/>
      <c r="F2" s="621"/>
      <c r="G2" s="621"/>
      <c r="H2" s="621"/>
      <c r="I2" s="621"/>
      <c r="J2" s="621"/>
      <c r="K2" s="621"/>
      <c r="L2" s="621"/>
      <c r="M2" s="621"/>
      <c r="N2" s="621"/>
      <c r="O2" s="621"/>
      <c r="P2" s="621"/>
      <c r="Q2" s="621"/>
      <c r="R2" s="621"/>
      <c r="S2" s="621"/>
      <c r="T2" s="621"/>
      <c r="U2" s="622"/>
      <c r="V2" s="622"/>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44" t="s">
        <v>257</v>
      </c>
      <c r="R4" s="644"/>
      <c r="S4" s="644"/>
      <c r="T4" s="644"/>
      <c r="U4" s="644"/>
      <c r="V4" s="645" t="str">
        <f>IF('様式95_外来・在宅ベースアップ評価料（Ⅰ）'!H5=0,"",'様式95_外来・在宅ベースアップ評価料（Ⅰ）'!H5)</f>
        <v/>
      </c>
      <c r="W4" s="645"/>
      <c r="X4" s="645"/>
      <c r="Y4" s="645"/>
      <c r="Z4" s="645"/>
      <c r="AA4" s="645"/>
      <c r="AB4" s="645"/>
      <c r="AC4" s="645"/>
      <c r="AD4" s="645"/>
      <c r="AE4" s="645"/>
      <c r="AF4" s="645"/>
      <c r="AG4" s="645"/>
      <c r="AH4" s="112"/>
      <c r="AI4" s="205"/>
    </row>
    <row r="5" spans="1:35" ht="16.149999999999999" customHeight="1">
      <c r="A5" s="3"/>
      <c r="B5" s="3"/>
      <c r="C5" s="3"/>
      <c r="D5" s="3"/>
      <c r="E5" s="3"/>
      <c r="F5" s="3"/>
      <c r="G5" s="3"/>
      <c r="H5" s="3"/>
      <c r="I5" s="3"/>
      <c r="J5" s="3"/>
      <c r="K5" s="3"/>
      <c r="L5" s="3"/>
      <c r="M5" s="3"/>
      <c r="N5" s="3"/>
      <c r="O5" s="3"/>
      <c r="P5" s="3"/>
      <c r="Q5" s="623" t="s">
        <v>258</v>
      </c>
      <c r="R5" s="623"/>
      <c r="S5" s="623"/>
      <c r="T5" s="623"/>
      <c r="U5" s="624"/>
      <c r="V5" s="646" t="str">
        <f>IF(様式97_入院ベースアップ評価料!H6="","",様式97_入院ベースアップ評価料!H6)</f>
        <v/>
      </c>
      <c r="W5" s="646"/>
      <c r="X5" s="646"/>
      <c r="Y5" s="646"/>
      <c r="Z5" s="646"/>
      <c r="AA5" s="646"/>
      <c r="AB5" s="646"/>
      <c r="AC5" s="646"/>
      <c r="AD5" s="646"/>
      <c r="AE5" s="646"/>
      <c r="AF5" s="646"/>
      <c r="AG5" s="646"/>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54"/>
      <c r="C9" s="654"/>
      <c r="D9" s="655" t="s">
        <v>261</v>
      </c>
      <c r="E9" s="655"/>
      <c r="F9" s="655"/>
      <c r="G9" s="655"/>
      <c r="H9" s="655"/>
      <c r="I9" s="655"/>
      <c r="J9" s="655"/>
      <c r="K9" s="655"/>
      <c r="L9" s="655"/>
      <c r="M9" s="655"/>
      <c r="N9" s="655"/>
      <c r="O9" s="655"/>
      <c r="P9" s="655"/>
      <c r="Q9" s="655"/>
      <c r="R9" s="655"/>
      <c r="S9" s="655"/>
      <c r="T9" s="655"/>
      <c r="U9" s="655"/>
      <c r="V9" s="655"/>
      <c r="W9" s="655"/>
      <c r="X9" s="655"/>
      <c r="Y9" s="655"/>
      <c r="Z9" s="655"/>
      <c r="AA9" s="3"/>
      <c r="AB9" s="3"/>
      <c r="AC9" s="3"/>
      <c r="AD9" s="3"/>
      <c r="AE9" s="3"/>
      <c r="AF9" s="3"/>
      <c r="AG9" s="19"/>
    </row>
    <row r="10" spans="1:35" ht="16.149999999999999" customHeight="1" thickBot="1">
      <c r="A10" s="2"/>
      <c r="B10" s="636"/>
      <c r="C10" s="636"/>
      <c r="D10" s="637" t="s">
        <v>262</v>
      </c>
      <c r="E10" s="637"/>
      <c r="F10" s="637"/>
      <c r="G10" s="637"/>
      <c r="H10" s="637"/>
      <c r="I10" s="637"/>
      <c r="J10" s="637"/>
      <c r="K10" s="637"/>
      <c r="L10" s="637"/>
      <c r="M10" s="637"/>
      <c r="N10" s="637"/>
      <c r="O10" s="637"/>
      <c r="P10" s="637"/>
      <c r="Q10" s="637"/>
      <c r="R10" s="637"/>
      <c r="S10" s="637"/>
      <c r="T10" s="637"/>
      <c r="U10" s="637"/>
      <c r="V10" s="637"/>
      <c r="W10" s="637"/>
      <c r="X10" s="637"/>
      <c r="Y10" s="637"/>
      <c r="Z10" s="637"/>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61" t="s">
        <v>15</v>
      </c>
      <c r="C16" s="661"/>
      <c r="D16" s="661"/>
      <c r="E16" s="635"/>
      <c r="F16" s="635"/>
      <c r="G16" s="20" t="s">
        <v>16</v>
      </c>
      <c r="H16" s="635"/>
      <c r="I16" s="635"/>
      <c r="J16" s="20" t="s">
        <v>264</v>
      </c>
      <c r="K16" s="20"/>
      <c r="L16" s="20" t="s">
        <v>265</v>
      </c>
      <c r="M16" s="20" t="s">
        <v>15</v>
      </c>
      <c r="N16" s="20"/>
      <c r="O16" s="635"/>
      <c r="P16" s="635"/>
      <c r="Q16" s="20" t="s">
        <v>16</v>
      </c>
      <c r="R16" s="635"/>
      <c r="S16" s="635"/>
      <c r="T16" s="21" t="s">
        <v>264</v>
      </c>
      <c r="V16" s="656">
        <f>IF(E16=O16,R16-H16+1,IF(O16-E16=1,12-H16+1+R16,IF(O16-E16=2,12-H16+1+R16+12,"エラー")))</f>
        <v>1</v>
      </c>
      <c r="W16" s="656"/>
      <c r="X16" s="656"/>
      <c r="Y16" s="657"/>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61" t="s">
        <v>15</v>
      </c>
      <c r="C21" s="661"/>
      <c r="D21" s="661"/>
      <c r="E21" s="635"/>
      <c r="F21" s="635"/>
      <c r="G21" s="20" t="s">
        <v>16</v>
      </c>
      <c r="H21" s="635"/>
      <c r="I21" s="635"/>
      <c r="J21" s="20" t="s">
        <v>264</v>
      </c>
      <c r="K21" s="20"/>
      <c r="L21" s="20" t="s">
        <v>265</v>
      </c>
      <c r="M21" s="20" t="s">
        <v>15</v>
      </c>
      <c r="N21" s="20"/>
      <c r="O21" s="635"/>
      <c r="P21" s="635"/>
      <c r="Q21" s="20" t="s">
        <v>16</v>
      </c>
      <c r="R21" s="635"/>
      <c r="S21" s="635"/>
      <c r="T21" s="21" t="s">
        <v>264</v>
      </c>
      <c r="V21" s="656">
        <f>IF(E21=O21,R21-H21+1,IF(O21-E21=1,12-H21+1+R21,IF(O21-E21=2,12-H21+1+R21+12,"エラー")))</f>
        <v>1</v>
      </c>
      <c r="W21" s="656"/>
      <c r="X21" s="656"/>
      <c r="Y21" s="657"/>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58">
        <f>IFERROR(SUM(AB29:AF30),"")</f>
        <v>0</v>
      </c>
      <c r="AC28" s="658"/>
      <c r="AD28" s="658"/>
      <c r="AE28" s="658"/>
      <c r="AF28" s="658"/>
      <c r="AG28" s="140" t="s">
        <v>270</v>
      </c>
    </row>
    <row r="29" spans="1:33" ht="16.149999999999999" customHeight="1">
      <c r="A29" s="54"/>
      <c r="B29" s="659" t="s">
        <v>271</v>
      </c>
      <c r="C29" s="659"/>
      <c r="D29" s="659"/>
      <c r="E29" s="659"/>
      <c r="F29" s="659"/>
      <c r="G29" s="659"/>
      <c r="H29" s="659"/>
      <c r="I29" s="659"/>
      <c r="J29" s="659"/>
      <c r="K29" s="659"/>
      <c r="L29" s="659"/>
      <c r="M29" s="659"/>
      <c r="N29" s="659"/>
      <c r="O29" s="659"/>
      <c r="P29" s="659"/>
      <c r="Q29" s="659"/>
      <c r="R29" s="659"/>
      <c r="S29" s="659"/>
      <c r="T29" s="659"/>
      <c r="U29" s="659"/>
      <c r="V29" s="659"/>
      <c r="W29" s="659"/>
      <c r="X29" s="14"/>
      <c r="Y29" s="14" t="s">
        <v>272</v>
      </c>
      <c r="Z29" s="14"/>
      <c r="AA29" s="14"/>
      <c r="AB29" s="660">
        <f>様式97_入院ベースアップ評価料!M71*V21*10</f>
        <v>0</v>
      </c>
      <c r="AC29" s="660"/>
      <c r="AD29" s="660"/>
      <c r="AE29" s="660"/>
      <c r="AF29" s="660"/>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27">
        <f>IFERROR(AB31*AB32*10,0)</f>
        <v>0</v>
      </c>
      <c r="AC30" s="627"/>
      <c r="AD30" s="627"/>
      <c r="AE30" s="627"/>
      <c r="AF30" s="627"/>
      <c r="AG30" s="181" t="s">
        <v>270</v>
      </c>
    </row>
    <row r="31" spans="1:33" ht="16.149999999999999" customHeight="1">
      <c r="A31" s="53"/>
      <c r="B31" s="58"/>
      <c r="C31" s="60" t="s">
        <v>274</v>
      </c>
      <c r="D31" s="61"/>
      <c r="E31" s="61"/>
      <c r="F31" s="61"/>
      <c r="G31" s="61"/>
      <c r="H31" s="61"/>
      <c r="I31" s="61"/>
      <c r="J31" s="61"/>
      <c r="K31" s="61"/>
      <c r="L31" s="61"/>
      <c r="M31" s="59"/>
      <c r="N31" s="59"/>
      <c r="O31" s="5" t="s">
        <v>275</v>
      </c>
      <c r="P31" s="638" t="str">
        <f>様式97_入院ベースアップ評価料!P97</f>
        <v>算定不可</v>
      </c>
      <c r="Q31" s="638"/>
      <c r="R31" s="638"/>
      <c r="S31" s="638"/>
      <c r="T31" s="638"/>
      <c r="U31" s="638"/>
      <c r="V31" s="638"/>
      <c r="W31" s="638"/>
      <c r="X31" s="5" t="s">
        <v>132</v>
      </c>
      <c r="Y31" s="5" t="s">
        <v>272</v>
      </c>
      <c r="Z31" s="5" t="s">
        <v>113</v>
      </c>
      <c r="AA31" s="5"/>
      <c r="AB31" s="639" t="str">
        <f>IFERROR(VLOOKUP(P31,'リスト（入院）'!C:D,2,FALSE),"-")</f>
        <v>-</v>
      </c>
      <c r="AC31" s="639"/>
      <c r="AD31" s="639"/>
      <c r="AE31" s="639"/>
      <c r="AF31" s="639"/>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40" t="str">
        <f>IF(様式97_入院ベースアップ評価料!H5="","0",様式97_入院ベースアップ評価料!M76*V21)</f>
        <v>0</v>
      </c>
      <c r="AC32" s="640"/>
      <c r="AD32" s="640"/>
      <c r="AE32" s="640"/>
      <c r="AF32" s="640"/>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41">
        <v>0</v>
      </c>
      <c r="AC33" s="641"/>
      <c r="AD33" s="641"/>
      <c r="AE33" s="641"/>
      <c r="AF33" s="641"/>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26">
        <v>0</v>
      </c>
      <c r="AC34" s="626"/>
      <c r="AD34" s="626"/>
      <c r="AE34" s="626"/>
      <c r="AF34" s="626"/>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25">
        <f>IFERROR(AB28-AB33+AB34,"")</f>
        <v>0</v>
      </c>
      <c r="AC35" s="625"/>
      <c r="AD35" s="625"/>
      <c r="AE35" s="625"/>
      <c r="AF35" s="625"/>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33"/>
      <c r="AC40" s="633"/>
      <c r="AD40" s="633"/>
      <c r="AE40" s="633"/>
      <c r="AF40" s="633"/>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34">
        <f>AB35</f>
        <v>0</v>
      </c>
      <c r="AC41" s="634"/>
      <c r="AD41" s="634"/>
      <c r="AE41" s="634"/>
      <c r="AF41" s="634"/>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29"/>
      <c r="AC42" s="629"/>
      <c r="AD42" s="629"/>
      <c r="AE42" s="629"/>
      <c r="AF42" s="629"/>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29"/>
      <c r="AC43" s="629"/>
      <c r="AD43" s="629"/>
      <c r="AE43" s="629"/>
      <c r="AF43" s="629"/>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0">
        <f>AB40-SUM(AB41:AF43)</f>
        <v>0</v>
      </c>
      <c r="AC44" s="630"/>
      <c r="AD44" s="630"/>
      <c r="AE44" s="630"/>
      <c r="AF44" s="630"/>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32">
        <f>SUM(AB73,AB82,AB91,AB100,AB109)</f>
        <v>0</v>
      </c>
      <c r="AC64" s="632"/>
      <c r="AD64" s="632"/>
      <c r="AE64" s="632"/>
      <c r="AF64" s="632"/>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31">
        <f t="shared" ref="AB65:AB69" si="0">SUM(AB74,AB83,AB92,AB101,AB110)</f>
        <v>0</v>
      </c>
      <c r="AC65" s="631"/>
      <c r="AD65" s="631"/>
      <c r="AE65" s="631"/>
      <c r="AF65" s="631"/>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31">
        <f t="shared" si="0"/>
        <v>0</v>
      </c>
      <c r="AC66" s="631"/>
      <c r="AD66" s="631"/>
      <c r="AE66" s="631"/>
      <c r="AF66" s="631"/>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28">
        <f>AB66-AB65</f>
        <v>0</v>
      </c>
      <c r="AC67" s="628"/>
      <c r="AD67" s="628"/>
      <c r="AE67" s="628"/>
      <c r="AF67" s="628"/>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31">
        <f t="shared" si="0"/>
        <v>0</v>
      </c>
      <c r="AC68" s="631"/>
      <c r="AD68" s="631"/>
      <c r="AE68" s="631"/>
      <c r="AF68" s="631"/>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66">
        <f t="shared" si="0"/>
        <v>0</v>
      </c>
      <c r="AC69" s="666"/>
      <c r="AD69" s="666"/>
      <c r="AE69" s="666"/>
      <c r="AF69" s="666"/>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53">
        <f>IFERROR(AB69/AB65*100,0)</f>
        <v>0</v>
      </c>
      <c r="AC70" s="653"/>
      <c r="AD70" s="653"/>
      <c r="AE70" s="653"/>
      <c r="AF70" s="653"/>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50"/>
      <c r="AC73" s="650"/>
      <c r="AD73" s="650"/>
      <c r="AE73" s="650"/>
      <c r="AF73" s="650"/>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41"/>
      <c r="AC74" s="641"/>
      <c r="AD74" s="641"/>
      <c r="AE74" s="641"/>
      <c r="AF74" s="641"/>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49"/>
      <c r="AC75" s="649"/>
      <c r="AD75" s="649"/>
      <c r="AE75" s="649"/>
      <c r="AF75" s="649"/>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51">
        <f>AB75-AB74</f>
        <v>0</v>
      </c>
      <c r="AC76" s="651"/>
      <c r="AD76" s="651"/>
      <c r="AE76" s="651"/>
      <c r="AF76" s="651"/>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41">
        <f>1000*AB73</f>
        <v>0</v>
      </c>
      <c r="AC77" s="641"/>
      <c r="AD77" s="641"/>
      <c r="AE77" s="641"/>
      <c r="AF77" s="641"/>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68">
        <f>AB76-AB77</f>
        <v>0</v>
      </c>
      <c r="AC78" s="668"/>
      <c r="AD78" s="668"/>
      <c r="AE78" s="668"/>
      <c r="AF78" s="668"/>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47">
        <f>IFERROR(AB78/AB74*100,0)</f>
        <v>0</v>
      </c>
      <c r="AC79" s="647"/>
      <c r="AD79" s="647"/>
      <c r="AE79" s="647"/>
      <c r="AF79" s="647"/>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71"/>
      <c r="AB81" s="671"/>
      <c r="AC81" s="671"/>
      <c r="AD81" s="671"/>
      <c r="AE81" s="671"/>
      <c r="AF81" s="671"/>
      <c r="AG81" s="671"/>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50"/>
      <c r="AC82" s="650"/>
      <c r="AD82" s="650"/>
      <c r="AE82" s="650"/>
      <c r="AF82" s="650"/>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41"/>
      <c r="AC83" s="641"/>
      <c r="AD83" s="641"/>
      <c r="AE83" s="641"/>
      <c r="AF83" s="641"/>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49"/>
      <c r="AC84" s="649"/>
      <c r="AD84" s="649"/>
      <c r="AE84" s="649"/>
      <c r="AF84" s="649"/>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51">
        <f>AB84-AB83</f>
        <v>0</v>
      </c>
      <c r="AC85" s="651"/>
      <c r="AD85" s="651"/>
      <c r="AE85" s="651"/>
      <c r="AF85" s="651"/>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41">
        <f>1000*AB82</f>
        <v>0</v>
      </c>
      <c r="AC86" s="641"/>
      <c r="AD86" s="641"/>
      <c r="AE86" s="641"/>
      <c r="AF86" s="641"/>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68">
        <f>AB85-AB86</f>
        <v>0</v>
      </c>
      <c r="AC87" s="668"/>
      <c r="AD87" s="668"/>
      <c r="AE87" s="668"/>
      <c r="AF87" s="668"/>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47">
        <f>IFERROR(AB87/AB83*100,0)</f>
        <v>0</v>
      </c>
      <c r="AC88" s="647"/>
      <c r="AD88" s="647"/>
      <c r="AE88" s="647"/>
      <c r="AF88" s="647"/>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71"/>
      <c r="AB90" s="671"/>
      <c r="AC90" s="671"/>
      <c r="AD90" s="671"/>
      <c r="AE90" s="671"/>
      <c r="AF90" s="671"/>
      <c r="AG90" s="671"/>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50"/>
      <c r="AC91" s="650"/>
      <c r="AD91" s="650"/>
      <c r="AE91" s="650"/>
      <c r="AF91" s="650"/>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41"/>
      <c r="AC92" s="641"/>
      <c r="AD92" s="641"/>
      <c r="AE92" s="641"/>
      <c r="AF92" s="641"/>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49"/>
      <c r="AC93" s="649"/>
      <c r="AD93" s="649"/>
      <c r="AE93" s="649"/>
      <c r="AF93" s="649"/>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51">
        <f>AB93-AB92</f>
        <v>0</v>
      </c>
      <c r="AC94" s="651"/>
      <c r="AD94" s="651"/>
      <c r="AE94" s="651"/>
      <c r="AF94" s="651"/>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41"/>
      <c r="AC95" s="641"/>
      <c r="AD95" s="641"/>
      <c r="AE95" s="641"/>
      <c r="AF95" s="641"/>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68"/>
      <c r="AC96" s="668"/>
      <c r="AD96" s="668"/>
      <c r="AE96" s="668"/>
      <c r="AF96" s="668"/>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47">
        <f>IFERROR(AB96/AB92*100,0)</f>
        <v>0</v>
      </c>
      <c r="AC97" s="647"/>
      <c r="AD97" s="647"/>
      <c r="AE97" s="647"/>
      <c r="AF97" s="647"/>
      <c r="AG97" s="162" t="s">
        <v>299</v>
      </c>
    </row>
    <row r="98" spans="1:36" ht="16.350000000000001" customHeight="1"/>
    <row r="99" spans="1:36" ht="16.350000000000001" customHeight="1" thickBot="1">
      <c r="A99" s="672" t="s">
        <v>324</v>
      </c>
      <c r="B99" s="672"/>
      <c r="C99" s="672"/>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50"/>
      <c r="AC100" s="650"/>
      <c r="AD100" s="650"/>
      <c r="AE100" s="650"/>
      <c r="AF100" s="650"/>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41"/>
      <c r="AC101" s="641"/>
      <c r="AD101" s="641"/>
      <c r="AE101" s="641"/>
      <c r="AF101" s="641"/>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49"/>
      <c r="AC102" s="649"/>
      <c r="AD102" s="649"/>
      <c r="AE102" s="649"/>
      <c r="AF102" s="649"/>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51">
        <f>AB102-AB101</f>
        <v>0</v>
      </c>
      <c r="AC103" s="651"/>
      <c r="AD103" s="651"/>
      <c r="AE103" s="651"/>
      <c r="AF103" s="651"/>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41"/>
      <c r="AC104" s="641"/>
      <c r="AD104" s="641"/>
      <c r="AE104" s="641"/>
      <c r="AF104" s="641"/>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52"/>
      <c r="AC105" s="652"/>
      <c r="AD105" s="652"/>
      <c r="AE105" s="652"/>
      <c r="AF105" s="65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47">
        <f>IFERROR(AB105/AB101*100,0)</f>
        <v>0</v>
      </c>
      <c r="AC106" s="647"/>
      <c r="AD106" s="647"/>
      <c r="AE106" s="647"/>
      <c r="AF106" s="647"/>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71"/>
      <c r="AB108" s="671"/>
      <c r="AC108" s="671"/>
      <c r="AD108" s="671"/>
      <c r="AE108" s="671"/>
      <c r="AF108" s="671"/>
      <c r="AG108" s="671"/>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50"/>
      <c r="AC109" s="650"/>
      <c r="AD109" s="650"/>
      <c r="AE109" s="650"/>
      <c r="AF109" s="650"/>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41"/>
      <c r="AC110" s="641"/>
      <c r="AD110" s="641"/>
      <c r="AE110" s="641"/>
      <c r="AF110" s="641"/>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49"/>
      <c r="AC111" s="649"/>
      <c r="AD111" s="649"/>
      <c r="AE111" s="649"/>
      <c r="AF111" s="649"/>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51">
        <f>AB111-AB110</f>
        <v>0</v>
      </c>
      <c r="AC112" s="651"/>
      <c r="AD112" s="651"/>
      <c r="AE112" s="651"/>
      <c r="AF112" s="651"/>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41"/>
      <c r="AC113" s="641"/>
      <c r="AD113" s="641"/>
      <c r="AE113" s="641"/>
      <c r="AF113" s="641"/>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68"/>
      <c r="AC114" s="668"/>
      <c r="AD114" s="668"/>
      <c r="AE114" s="668"/>
      <c r="AF114" s="668"/>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47">
        <f>IFERROR(AB114/AB110*100,0)</f>
        <v>0</v>
      </c>
      <c r="AC115" s="647"/>
      <c r="AD115" s="647"/>
      <c r="AE115" s="647"/>
      <c r="AF115" s="647"/>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69"/>
      <c r="AB118" s="669"/>
      <c r="AC118" s="669"/>
      <c r="AD118" s="669"/>
      <c r="AE118" s="669"/>
      <c r="AF118" s="669"/>
      <c r="AG118" s="669"/>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70"/>
      <c r="AC119" s="670"/>
      <c r="AD119" s="670"/>
      <c r="AE119" s="670"/>
      <c r="AF119" s="670"/>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42"/>
      <c r="AC120" s="642"/>
      <c r="AD120" s="642"/>
      <c r="AE120" s="642"/>
      <c r="AF120" s="642"/>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42"/>
      <c r="AC121" s="642"/>
      <c r="AD121" s="642"/>
      <c r="AE121" s="642"/>
      <c r="AF121" s="642"/>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43"/>
      <c r="AC122" s="643"/>
      <c r="AD122" s="643"/>
      <c r="AE122" s="643"/>
      <c r="AF122" s="643"/>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42"/>
      <c r="AC123" s="642"/>
      <c r="AD123" s="642"/>
      <c r="AE123" s="642"/>
      <c r="AF123" s="642"/>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48">
        <f>AB122-AB120</f>
        <v>0</v>
      </c>
      <c r="AC124" s="648"/>
      <c r="AD124" s="648"/>
      <c r="AE124" s="648"/>
      <c r="AF124" s="64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48">
        <f>AB123-AB121</f>
        <v>0</v>
      </c>
      <c r="AC125" s="648"/>
      <c r="AD125" s="648"/>
      <c r="AE125" s="648"/>
      <c r="AF125" s="64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42"/>
      <c r="AC126" s="642"/>
      <c r="AD126" s="642"/>
      <c r="AE126" s="642"/>
      <c r="AF126" s="642"/>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67"/>
      <c r="AC127" s="667"/>
      <c r="AD127" s="667"/>
      <c r="AE127" s="667"/>
      <c r="AF127" s="667"/>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47">
        <f>IFERROR(AB127/AB121*100,0)</f>
        <v>0</v>
      </c>
      <c r="AC128" s="647"/>
      <c r="AD128" s="647"/>
      <c r="AE128" s="647"/>
      <c r="AF128" s="647"/>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69"/>
      <c r="AB130" s="669"/>
      <c r="AC130" s="669"/>
      <c r="AD130" s="669"/>
      <c r="AE130" s="669"/>
      <c r="AF130" s="669"/>
      <c r="AG130" s="669"/>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70"/>
      <c r="AC131" s="670"/>
      <c r="AD131" s="670"/>
      <c r="AE131" s="670"/>
      <c r="AF131" s="670"/>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42"/>
      <c r="AC132" s="642"/>
      <c r="AD132" s="642"/>
      <c r="AE132" s="642"/>
      <c r="AF132" s="642"/>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42"/>
      <c r="AC133" s="642"/>
      <c r="AD133" s="642"/>
      <c r="AE133" s="642"/>
      <c r="AF133" s="642"/>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43"/>
      <c r="AC134" s="643"/>
      <c r="AD134" s="643"/>
      <c r="AE134" s="643"/>
      <c r="AF134" s="643"/>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42"/>
      <c r="AC135" s="642"/>
      <c r="AD135" s="642"/>
      <c r="AE135" s="642"/>
      <c r="AF135" s="642"/>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48">
        <f>AB134-AB132</f>
        <v>0</v>
      </c>
      <c r="AC136" s="648"/>
      <c r="AD136" s="648"/>
      <c r="AE136" s="648"/>
      <c r="AF136" s="64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48">
        <f>AB135-AB133</f>
        <v>0</v>
      </c>
      <c r="AC137" s="648"/>
      <c r="AD137" s="648"/>
      <c r="AE137" s="648"/>
      <c r="AF137" s="64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42"/>
      <c r="AC138" s="642"/>
      <c r="AD138" s="642"/>
      <c r="AE138" s="642"/>
      <c r="AF138" s="642"/>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67"/>
      <c r="AC139" s="667"/>
      <c r="AD139" s="667"/>
      <c r="AE139" s="667"/>
      <c r="AF139" s="667"/>
      <c r="AG139" s="135" t="s">
        <v>297</v>
      </c>
    </row>
    <row r="140" spans="1:36" ht="16.350000000000001"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47">
        <f>IFERROR(AB139/AB133*100,0)</f>
        <v>0</v>
      </c>
      <c r="AC140" s="647"/>
      <c r="AD140" s="647"/>
      <c r="AE140" s="647"/>
      <c r="AF140" s="647"/>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63" t="s">
        <v>368</v>
      </c>
      <c r="B151" s="663"/>
      <c r="C151" s="663"/>
      <c r="D151" s="663"/>
      <c r="E151" s="663"/>
      <c r="F151" s="663"/>
      <c r="G151" s="663"/>
      <c r="H151" s="663"/>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113"/>
      <c r="AI151" s="208"/>
    </row>
    <row r="152" spans="1:36" ht="15" customHeight="1">
      <c r="A152" s="663"/>
      <c r="B152" s="663"/>
      <c r="C152" s="663"/>
      <c r="D152" s="663"/>
      <c r="E152" s="663"/>
      <c r="F152" s="663"/>
      <c r="G152" s="663"/>
      <c r="H152" s="663"/>
      <c r="I152" s="663"/>
      <c r="J152" s="663"/>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113"/>
      <c r="AI152" s="208"/>
    </row>
    <row r="153" spans="1:36" ht="15" customHeight="1">
      <c r="A153" s="3"/>
      <c r="B153" s="3"/>
      <c r="C153" s="3" t="s">
        <v>15</v>
      </c>
      <c r="D153" s="3"/>
      <c r="E153" s="664"/>
      <c r="F153" s="664"/>
      <c r="G153" s="3" t="s">
        <v>16</v>
      </c>
      <c r="H153" s="664"/>
      <c r="I153" s="664"/>
      <c r="J153" s="3" t="s">
        <v>264</v>
      </c>
      <c r="K153" s="664"/>
      <c r="L153" s="664"/>
      <c r="M153" s="3" t="s">
        <v>18</v>
      </c>
      <c r="N153" s="3"/>
      <c r="O153" s="3"/>
      <c r="P153" s="3" t="s">
        <v>369</v>
      </c>
      <c r="Q153" s="3"/>
      <c r="R153" s="3"/>
      <c r="S153" s="3"/>
      <c r="T153" s="665"/>
      <c r="U153" s="665"/>
      <c r="V153" s="665"/>
      <c r="W153" s="665"/>
      <c r="X153" s="665"/>
      <c r="Y153" s="665"/>
      <c r="Z153" s="665"/>
      <c r="AA153" s="665"/>
      <c r="AB153" s="665"/>
      <c r="AC153" s="665"/>
      <c r="AD153" s="665"/>
      <c r="AE153" s="665"/>
      <c r="AF153" s="665"/>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BR222"/>
  <sheetViews>
    <sheetView showGridLines="0" topLeftCell="A174" workbookViewId="0">
      <selection activeCell="AB134" sqref="AB134:AF135"/>
    </sheetView>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21" t="s">
        <v>372</v>
      </c>
      <c r="B2" s="621"/>
      <c r="C2" s="621"/>
      <c r="D2" s="621"/>
      <c r="E2" s="621"/>
      <c r="F2" s="621"/>
      <c r="G2" s="621"/>
      <c r="H2" s="621"/>
      <c r="I2" s="621"/>
      <c r="J2" s="621"/>
      <c r="K2" s="621"/>
      <c r="L2" s="621"/>
      <c r="M2" s="621"/>
      <c r="N2" s="621"/>
      <c r="O2" s="621"/>
      <c r="P2" s="621"/>
      <c r="Q2" s="621"/>
      <c r="R2" s="621"/>
      <c r="S2" s="622"/>
      <c r="T2" s="622"/>
      <c r="U2" s="673" t="s">
        <v>256</v>
      </c>
      <c r="V2" s="673"/>
      <c r="W2" s="673"/>
      <c r="X2" s="673"/>
      <c r="Y2" s="673"/>
      <c r="Z2" s="673"/>
      <c r="AA2" s="673"/>
      <c r="AB2" s="673"/>
      <c r="AC2" s="673"/>
      <c r="AD2" s="673"/>
      <c r="AE2" s="673"/>
      <c r="AF2" s="673"/>
      <c r="AG2" s="67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44" t="s">
        <v>257</v>
      </c>
      <c r="R4" s="644"/>
      <c r="S4" s="644"/>
      <c r="T4" s="644"/>
      <c r="U4" s="644"/>
      <c r="V4" s="677" t="str">
        <f>IF('様式95_外来・在宅ベースアップ評価料（Ⅰ）'!H5=0,"",'様式95_外来・在宅ベースアップ評価料（Ⅰ）'!H5)</f>
        <v/>
      </c>
      <c r="W4" s="677"/>
      <c r="X4" s="677"/>
      <c r="Y4" s="677"/>
      <c r="Z4" s="677"/>
      <c r="AA4" s="677"/>
      <c r="AB4" s="677"/>
      <c r="AC4" s="677"/>
      <c r="AD4" s="677"/>
      <c r="AE4" s="677"/>
      <c r="AF4" s="677"/>
      <c r="AG4" s="678"/>
      <c r="AH4" s="205"/>
      <c r="AI4" s="205"/>
    </row>
    <row r="5" spans="1:45" ht="16.149999999999999" customHeight="1">
      <c r="A5" s="49"/>
      <c r="B5" s="49"/>
      <c r="C5" s="49"/>
      <c r="D5" s="49"/>
      <c r="E5" s="49"/>
      <c r="F5" s="49"/>
      <c r="G5" s="49"/>
      <c r="H5" s="49"/>
      <c r="I5" s="49"/>
      <c r="J5" s="49"/>
      <c r="K5" s="49"/>
      <c r="L5" s="49"/>
      <c r="M5" s="49"/>
      <c r="N5" s="49"/>
      <c r="O5" s="49"/>
      <c r="P5" s="49"/>
      <c r="Q5" s="674" t="s">
        <v>258</v>
      </c>
      <c r="R5" s="674"/>
      <c r="S5" s="674"/>
      <c r="T5" s="674"/>
      <c r="U5" s="675"/>
      <c r="V5" s="679" t="str">
        <f>'様式96_外来・在宅ベースアップ評価料（Ⅱ）'!H6</f>
        <v/>
      </c>
      <c r="W5" s="679"/>
      <c r="X5" s="679"/>
      <c r="Y5" s="679"/>
      <c r="Z5" s="679"/>
      <c r="AA5" s="679"/>
      <c r="AB5" s="679"/>
      <c r="AC5" s="679"/>
      <c r="AD5" s="679"/>
      <c r="AE5" s="679"/>
      <c r="AF5" s="679"/>
      <c r="AG5" s="680"/>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681"/>
      <c r="C9" s="681"/>
      <c r="D9" s="682" t="s">
        <v>261</v>
      </c>
      <c r="E9" s="682"/>
      <c r="F9" s="682"/>
      <c r="G9" s="682"/>
      <c r="H9" s="682"/>
      <c r="I9" s="682"/>
      <c r="J9" s="682"/>
      <c r="K9" s="682"/>
      <c r="L9" s="682"/>
      <c r="M9" s="682"/>
      <c r="N9" s="682"/>
      <c r="O9" s="682"/>
      <c r="P9" s="682"/>
      <c r="Q9" s="682"/>
      <c r="R9" s="682"/>
      <c r="S9" s="682"/>
      <c r="T9" s="682"/>
      <c r="U9" s="682"/>
      <c r="V9" s="682"/>
      <c r="W9" s="682"/>
      <c r="X9" s="682"/>
      <c r="Y9" s="682"/>
      <c r="Z9" s="682"/>
      <c r="AA9" s="49"/>
      <c r="AB9" s="49"/>
      <c r="AC9" s="49"/>
      <c r="AD9" s="49"/>
      <c r="AE9" s="49"/>
      <c r="AF9" s="49"/>
      <c r="AG9" s="49"/>
    </row>
    <row r="10" spans="1:45" ht="16.149999999999999" customHeight="1">
      <c r="A10" s="2"/>
      <c r="B10" s="684"/>
      <c r="C10" s="684"/>
      <c r="D10" s="685" t="s">
        <v>262</v>
      </c>
      <c r="E10" s="685"/>
      <c r="F10" s="685"/>
      <c r="G10" s="685"/>
      <c r="H10" s="685"/>
      <c r="I10" s="685"/>
      <c r="J10" s="685"/>
      <c r="K10" s="685"/>
      <c r="L10" s="685"/>
      <c r="M10" s="685"/>
      <c r="N10" s="685"/>
      <c r="O10" s="685"/>
      <c r="P10" s="685"/>
      <c r="Q10" s="685"/>
      <c r="R10" s="685"/>
      <c r="S10" s="685"/>
      <c r="T10" s="685"/>
      <c r="U10" s="685"/>
      <c r="V10" s="685"/>
      <c r="W10" s="685"/>
      <c r="X10" s="685"/>
      <c r="Y10" s="685"/>
      <c r="Z10" s="685"/>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61" t="s">
        <v>15</v>
      </c>
      <c r="C16" s="683"/>
      <c r="D16" s="683"/>
      <c r="E16" s="635"/>
      <c r="F16" s="635"/>
      <c r="G16" s="20" t="s">
        <v>16</v>
      </c>
      <c r="H16" s="635"/>
      <c r="I16" s="635"/>
      <c r="J16" s="20" t="s">
        <v>264</v>
      </c>
      <c r="K16" s="20"/>
      <c r="L16" s="20" t="s">
        <v>265</v>
      </c>
      <c r="M16" s="20" t="s">
        <v>15</v>
      </c>
      <c r="N16" s="20"/>
      <c r="O16" s="635"/>
      <c r="P16" s="635"/>
      <c r="Q16" s="20" t="s">
        <v>16</v>
      </c>
      <c r="R16" s="635"/>
      <c r="S16" s="635"/>
      <c r="T16" s="21" t="s">
        <v>264</v>
      </c>
      <c r="V16" s="656">
        <f>IF(E16=O16,R16-H16+1,IF(O16-E16=1,12-H16+1+R16,IF(O16-E16=2,12-H16+1+R16+12,"エラー")))</f>
        <v>1</v>
      </c>
      <c r="W16" s="656"/>
      <c r="X16" s="656"/>
      <c r="Y16" s="657"/>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656">
        <f>IF(E21=O21,R21-H21+1,IF(O21-E21=1,12-H21+1+R21,IF(O21-E21=2,12-H21+1+R21+12,"エラー")))</f>
        <v>1</v>
      </c>
      <c r="W21" s="656"/>
      <c r="X21" s="656"/>
      <c r="Y21" s="657"/>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689" t="s">
        <v>375</v>
      </c>
      <c r="Y27" s="690"/>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58">
        <f>SUM(AB34,AB36)</f>
        <v>0</v>
      </c>
      <c r="AC33" s="658"/>
      <c r="AD33" s="658"/>
      <c r="AE33" s="658"/>
      <c r="AF33" s="658"/>
      <c r="AG33" s="37" t="s">
        <v>270</v>
      </c>
    </row>
    <row r="34" spans="1:47" ht="16.149999999999999" customHeight="1">
      <c r="A34" s="54"/>
      <c r="B34" s="686" t="s">
        <v>271</v>
      </c>
      <c r="C34" s="659"/>
      <c r="D34" s="659"/>
      <c r="E34" s="659"/>
      <c r="F34" s="659"/>
      <c r="G34" s="659"/>
      <c r="H34" s="659"/>
      <c r="I34" s="659"/>
      <c r="J34" s="659"/>
      <c r="K34" s="659"/>
      <c r="L34" s="659"/>
      <c r="M34" s="659"/>
      <c r="N34" s="659"/>
      <c r="O34" s="659"/>
      <c r="P34" s="659"/>
      <c r="Q34" s="659"/>
      <c r="R34" s="659"/>
      <c r="S34" s="659"/>
      <c r="T34" s="659"/>
      <c r="U34" s="659"/>
      <c r="V34" s="659"/>
      <c r="W34" s="659"/>
      <c r="X34" s="14"/>
      <c r="Y34" s="14" t="s">
        <v>272</v>
      </c>
      <c r="Z34" s="14"/>
      <c r="AA34" s="14"/>
      <c r="AB34" s="660">
        <f>AB35*V21*10</f>
        <v>0</v>
      </c>
      <c r="AC34" s="660"/>
      <c r="AD34" s="660"/>
      <c r="AE34" s="660"/>
      <c r="AF34" s="660"/>
      <c r="AG34" s="15" t="s">
        <v>270</v>
      </c>
    </row>
    <row r="35" spans="1:47" ht="16.149999999999999" customHeight="1">
      <c r="A35" s="53"/>
      <c r="B35" s="145"/>
      <c r="C35" s="687" t="s">
        <v>377</v>
      </c>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8">
        <f>IF(AH27=TRUE,'様式96_外来・在宅ベースアップ評価料（Ⅱ）'!M81,'（参考）賃金引き上げ計画書作成のための計算シート'!M53)</f>
        <v>0</v>
      </c>
      <c r="AC35" s="688"/>
      <c r="AD35" s="688"/>
      <c r="AE35" s="688"/>
      <c r="AF35" s="688"/>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1" t="str">
        <f>IFERROR(AA37*AB38*10+AF37*AB39*10,"-")</f>
        <v>-</v>
      </c>
      <c r="AC36" s="691"/>
      <c r="AD36" s="691"/>
      <c r="AE36" s="691"/>
      <c r="AF36" s="691"/>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9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92"/>
      <c r="T37" s="692"/>
      <c r="U37" s="692"/>
      <c r="V37" s="692"/>
      <c r="W37" s="59" t="s">
        <v>132</v>
      </c>
      <c r="X37" s="693" t="s">
        <v>380</v>
      </c>
      <c r="Y37" s="694"/>
      <c r="Z37" s="694"/>
      <c r="AA37" s="139" t="str">
        <f>VLOOKUP(R37,'リスト（外来）'!C:D,2,FALSE)</f>
        <v>-</v>
      </c>
      <c r="AB37" s="152" t="s">
        <v>276</v>
      </c>
      <c r="AC37" s="694" t="s">
        <v>381</v>
      </c>
      <c r="AD37" s="694"/>
      <c r="AE37" s="694"/>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7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76"/>
      <c r="AD38" s="676"/>
      <c r="AE38" s="676"/>
      <c r="AF38" s="67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40" t="str">
        <f>IF(R37&lt;&gt;"届出なし",('様式96_外来・在宅ベースアップ評価料（Ⅱ）'!M60+'様式96_外来・在宅ベースアップ評価料（Ⅱ）'!M68)*V21,"-")</f>
        <v>-</v>
      </c>
      <c r="AC39" s="640"/>
      <c r="AD39" s="640"/>
      <c r="AE39" s="640"/>
      <c r="AF39" s="640"/>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1"/>
      <c r="AC40" s="641"/>
      <c r="AD40" s="641"/>
      <c r="AE40" s="641"/>
      <c r="AF40" s="641"/>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26"/>
      <c r="AC41" s="626"/>
      <c r="AD41" s="626"/>
      <c r="AE41" s="626"/>
      <c r="AF41" s="626"/>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25">
        <f>IFERROR(AB33-AB40+AB41,"")</f>
        <v>0</v>
      </c>
      <c r="AC42" s="625"/>
      <c r="AD42" s="625"/>
      <c r="AE42" s="625"/>
      <c r="AF42" s="625"/>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33"/>
      <c r="AC47" s="633"/>
      <c r="AD47" s="633"/>
      <c r="AE47" s="633"/>
      <c r="AF47" s="633"/>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34">
        <f>AB42</f>
        <v>0</v>
      </c>
      <c r="AC48" s="634"/>
      <c r="AD48" s="634"/>
      <c r="AE48" s="634"/>
      <c r="AF48" s="634"/>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29"/>
      <c r="AC49" s="629"/>
      <c r="AD49" s="629"/>
      <c r="AE49" s="629"/>
      <c r="AF49" s="629"/>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29"/>
      <c r="AC50" s="629"/>
      <c r="AD50" s="629"/>
      <c r="AE50" s="629"/>
      <c r="AF50" s="629"/>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0">
        <f>AB47-SUM(AB48:AF50)</f>
        <v>0</v>
      </c>
      <c r="AC51" s="630"/>
      <c r="AD51" s="630"/>
      <c r="AE51" s="630"/>
      <c r="AF51" s="630"/>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50"/>
      <c r="AC69" s="650"/>
      <c r="AD69" s="650"/>
      <c r="AE69" s="650"/>
      <c r="AF69" s="650"/>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1"/>
      <c r="AC70" s="641"/>
      <c r="AD70" s="641"/>
      <c r="AE70" s="641"/>
      <c r="AF70" s="641"/>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49"/>
      <c r="AC71" s="649"/>
      <c r="AD71" s="649"/>
      <c r="AE71" s="649"/>
      <c r="AF71" s="649"/>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1">
        <f>AB71-AB70</f>
        <v>0</v>
      </c>
      <c r="AC72" s="651"/>
      <c r="AD72" s="651"/>
      <c r="AE72" s="651"/>
      <c r="AF72" s="651"/>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1"/>
      <c r="AC73" s="641"/>
      <c r="AD73" s="641"/>
      <c r="AE73" s="641"/>
      <c r="AF73" s="641"/>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68"/>
      <c r="AC74" s="668"/>
      <c r="AD74" s="668"/>
      <c r="AE74" s="668"/>
      <c r="AF74" s="668"/>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7">
        <f>IFERROR(AB74/AB70*100,0)</f>
        <v>0</v>
      </c>
      <c r="AC75" s="647"/>
      <c r="AD75" s="647"/>
      <c r="AE75" s="647"/>
      <c r="AF75" s="647"/>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50"/>
      <c r="AC78" s="650"/>
      <c r="AD78" s="650"/>
      <c r="AE78" s="650"/>
      <c r="AF78" s="650"/>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1"/>
      <c r="AC79" s="641"/>
      <c r="AD79" s="641"/>
      <c r="AE79" s="641"/>
      <c r="AF79" s="641"/>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49"/>
      <c r="AC80" s="649"/>
      <c r="AD80" s="649"/>
      <c r="AE80" s="649"/>
      <c r="AF80" s="649"/>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1">
        <f>AB80-AB79</f>
        <v>0</v>
      </c>
      <c r="AC81" s="651"/>
      <c r="AD81" s="651"/>
      <c r="AE81" s="651"/>
      <c r="AF81" s="651"/>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1"/>
      <c r="AC82" s="641"/>
      <c r="AD82" s="641"/>
      <c r="AE82" s="641"/>
      <c r="AF82" s="641"/>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68"/>
      <c r="AC83" s="668"/>
      <c r="AD83" s="668"/>
      <c r="AE83" s="668"/>
      <c r="AF83" s="668"/>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7">
        <f>IFERROR(AB83/AB79*100,0)</f>
        <v>0</v>
      </c>
      <c r="AC84" s="647"/>
      <c r="AD84" s="647"/>
      <c r="AE84" s="647"/>
      <c r="AF84" s="647"/>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71"/>
      <c r="AB86" s="671"/>
      <c r="AC86" s="671"/>
      <c r="AD86" s="671"/>
      <c r="AE86" s="671"/>
      <c r="AF86" s="671"/>
      <c r="AG86" s="671"/>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50"/>
      <c r="AC87" s="650"/>
      <c r="AD87" s="650"/>
      <c r="AE87" s="650"/>
      <c r="AF87" s="650"/>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1"/>
      <c r="AC88" s="641"/>
      <c r="AD88" s="641"/>
      <c r="AE88" s="641"/>
      <c r="AF88" s="641"/>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49"/>
      <c r="AC89" s="649"/>
      <c r="AD89" s="649"/>
      <c r="AE89" s="649"/>
      <c r="AF89" s="649"/>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1">
        <f>AB89-AB88</f>
        <v>0</v>
      </c>
      <c r="AC90" s="651"/>
      <c r="AD90" s="651"/>
      <c r="AE90" s="651"/>
      <c r="AF90" s="651"/>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1"/>
      <c r="AC91" s="641"/>
      <c r="AD91" s="641"/>
      <c r="AE91" s="641"/>
      <c r="AF91" s="641"/>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68"/>
      <c r="AC92" s="668"/>
      <c r="AD92" s="668"/>
      <c r="AE92" s="668"/>
      <c r="AF92" s="668"/>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7">
        <f>IFERROR(AB92/AB88*100,0)</f>
        <v>0</v>
      </c>
      <c r="AC93" s="647"/>
      <c r="AD93" s="647"/>
      <c r="AE93" s="647"/>
      <c r="AF93" s="647"/>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71"/>
      <c r="AB95" s="671"/>
      <c r="AC95" s="671"/>
      <c r="AD95" s="671"/>
      <c r="AE95" s="671"/>
      <c r="AF95" s="671"/>
      <c r="AG95" s="671"/>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50"/>
      <c r="AC96" s="650"/>
      <c r="AD96" s="650"/>
      <c r="AE96" s="650"/>
      <c r="AF96" s="650"/>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1"/>
      <c r="AC97" s="641"/>
      <c r="AD97" s="641"/>
      <c r="AE97" s="641"/>
      <c r="AF97" s="641"/>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49"/>
      <c r="AC98" s="649"/>
      <c r="AD98" s="649"/>
      <c r="AE98" s="649"/>
      <c r="AF98" s="649"/>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1">
        <f>AB98-AB97</f>
        <v>0</v>
      </c>
      <c r="AC99" s="651"/>
      <c r="AD99" s="651"/>
      <c r="AE99" s="651"/>
      <c r="AF99" s="651"/>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1"/>
      <c r="AC100" s="641"/>
      <c r="AD100" s="641"/>
      <c r="AE100" s="641"/>
      <c r="AF100" s="641"/>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68"/>
      <c r="AC101" s="668"/>
      <c r="AD101" s="668"/>
      <c r="AE101" s="668"/>
      <c r="AF101" s="668"/>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7">
        <f>IFERROR(AB101/AB97*100,0)</f>
        <v>0</v>
      </c>
      <c r="AC102" s="647"/>
      <c r="AD102" s="647"/>
      <c r="AE102" s="647"/>
      <c r="AF102" s="647"/>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71"/>
      <c r="AB104" s="671"/>
      <c r="AC104" s="671"/>
      <c r="AD104" s="671"/>
      <c r="AE104" s="671"/>
      <c r="AF104" s="671"/>
      <c r="AG104" s="671"/>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50"/>
      <c r="AC105" s="650"/>
      <c r="AD105" s="650"/>
      <c r="AE105" s="650"/>
      <c r="AF105" s="650"/>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1"/>
      <c r="AC106" s="641"/>
      <c r="AD106" s="641"/>
      <c r="AE106" s="641"/>
      <c r="AF106" s="641"/>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49"/>
      <c r="AC107" s="649"/>
      <c r="AD107" s="649"/>
      <c r="AE107" s="649"/>
      <c r="AF107" s="649"/>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1">
        <f>AB107-AB106</f>
        <v>0</v>
      </c>
      <c r="AC108" s="651"/>
      <c r="AD108" s="651"/>
      <c r="AE108" s="651"/>
      <c r="AF108" s="651"/>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1"/>
      <c r="AC109" s="641"/>
      <c r="AD109" s="641"/>
      <c r="AE109" s="641"/>
      <c r="AF109" s="641"/>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68"/>
      <c r="AC110" s="668"/>
      <c r="AD110" s="668"/>
      <c r="AE110" s="668"/>
      <c r="AF110" s="668"/>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7">
        <f>IFERROR(AB110/AB106*100,0)</f>
        <v>0</v>
      </c>
      <c r="AC111" s="647"/>
      <c r="AD111" s="647"/>
      <c r="AE111" s="647"/>
      <c r="AF111" s="647"/>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69"/>
      <c r="AB114" s="669"/>
      <c r="AC114" s="669"/>
      <c r="AD114" s="669"/>
      <c r="AE114" s="669"/>
      <c r="AF114" s="669"/>
      <c r="AG114" s="669"/>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70"/>
      <c r="AC115" s="670"/>
      <c r="AD115" s="670"/>
      <c r="AE115" s="670"/>
      <c r="AF115" s="670"/>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2"/>
      <c r="AC116" s="642"/>
      <c r="AD116" s="642"/>
      <c r="AE116" s="642"/>
      <c r="AF116" s="642"/>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2"/>
      <c r="AC117" s="642"/>
      <c r="AD117" s="642"/>
      <c r="AE117" s="642"/>
      <c r="AF117" s="642"/>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43"/>
      <c r="AC118" s="643"/>
      <c r="AD118" s="643"/>
      <c r="AE118" s="643"/>
      <c r="AF118" s="643"/>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2"/>
      <c r="AC119" s="642"/>
      <c r="AD119" s="642"/>
      <c r="AE119" s="642"/>
      <c r="AF119" s="642"/>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48">
        <f>AB118-AB116</f>
        <v>0</v>
      </c>
      <c r="AC120" s="648"/>
      <c r="AD120" s="648"/>
      <c r="AE120" s="648"/>
      <c r="AF120" s="64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48">
        <f>AB119-AB117</f>
        <v>0</v>
      </c>
      <c r="AC121" s="648"/>
      <c r="AD121" s="648"/>
      <c r="AE121" s="648"/>
      <c r="AF121" s="64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2"/>
      <c r="AC122" s="642"/>
      <c r="AD122" s="642"/>
      <c r="AE122" s="642"/>
      <c r="AF122" s="642"/>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67"/>
      <c r="AC123" s="667"/>
      <c r="AD123" s="667"/>
      <c r="AE123" s="667"/>
      <c r="AF123" s="667"/>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7">
        <f>IFERROR(AB123/AB117*100,0)</f>
        <v>0</v>
      </c>
      <c r="AC124" s="647"/>
      <c r="AD124" s="647"/>
      <c r="AE124" s="647"/>
      <c r="AF124" s="647"/>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69"/>
      <c r="AB126" s="669"/>
      <c r="AC126" s="669"/>
      <c r="AD126" s="669"/>
      <c r="AE126" s="669"/>
      <c r="AF126" s="669"/>
      <c r="AG126" s="669"/>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70"/>
      <c r="AC127" s="670"/>
      <c r="AD127" s="670"/>
      <c r="AE127" s="670"/>
      <c r="AF127" s="670"/>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2"/>
      <c r="AC128" s="642"/>
      <c r="AD128" s="642"/>
      <c r="AE128" s="642"/>
      <c r="AF128" s="642"/>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2"/>
      <c r="AC129" s="642"/>
      <c r="AD129" s="642"/>
      <c r="AE129" s="642"/>
      <c r="AF129" s="642"/>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43"/>
      <c r="AC130" s="643"/>
      <c r="AD130" s="643"/>
      <c r="AE130" s="643"/>
      <c r="AF130" s="643"/>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2"/>
      <c r="AC131" s="642"/>
      <c r="AD131" s="642"/>
      <c r="AE131" s="642"/>
      <c r="AF131" s="642"/>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48">
        <f>AB130-AB128</f>
        <v>0</v>
      </c>
      <c r="AC132" s="648"/>
      <c r="AD132" s="648"/>
      <c r="AE132" s="648"/>
      <c r="AF132" s="64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48">
        <f>AB131-AB129</f>
        <v>0</v>
      </c>
      <c r="AC133" s="648"/>
      <c r="AD133" s="648"/>
      <c r="AE133" s="648"/>
      <c r="AF133" s="64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2">
        <f>1000*AB127</f>
        <v>0</v>
      </c>
      <c r="AC134" s="642"/>
      <c r="AD134" s="642"/>
      <c r="AE134" s="642"/>
      <c r="AF134" s="642"/>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67">
        <f>AB133-AB134</f>
        <v>0</v>
      </c>
      <c r="AC135" s="667"/>
      <c r="AD135" s="667"/>
      <c r="AE135" s="667"/>
      <c r="AF135" s="667"/>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7">
        <f>IFERROR(AB135/AB129*100,0)</f>
        <v>0</v>
      </c>
      <c r="AC136" s="647"/>
      <c r="AD136" s="647"/>
      <c r="AE136" s="647"/>
      <c r="AF136" s="647"/>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63" t="s">
        <v>368</v>
      </c>
      <c r="B147" s="663"/>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208"/>
      <c r="AI147" s="208"/>
    </row>
    <row r="148" spans="1:35" ht="15" customHeight="1">
      <c r="A148" s="663"/>
      <c r="B148" s="663"/>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208"/>
      <c r="AI148" s="208"/>
    </row>
    <row r="149" spans="1:35" ht="15" customHeight="1">
      <c r="A149" s="3"/>
      <c r="B149" s="3"/>
      <c r="C149" s="3" t="s">
        <v>15</v>
      </c>
      <c r="D149" s="3"/>
      <c r="E149" s="664"/>
      <c r="F149" s="664"/>
      <c r="G149" s="3" t="s">
        <v>16</v>
      </c>
      <c r="H149" s="664"/>
      <c r="I149" s="664"/>
      <c r="J149" s="3" t="s">
        <v>264</v>
      </c>
      <c r="K149" s="664"/>
      <c r="L149" s="664"/>
      <c r="M149" s="3" t="s">
        <v>18</v>
      </c>
      <c r="N149" s="3"/>
      <c r="O149" s="3"/>
      <c r="P149" s="3" t="s">
        <v>369</v>
      </c>
      <c r="Q149" s="3"/>
      <c r="R149" s="3"/>
      <c r="S149" s="3"/>
      <c r="T149" s="665"/>
      <c r="U149" s="665"/>
      <c r="V149" s="665"/>
      <c r="W149" s="665"/>
      <c r="X149" s="665"/>
      <c r="Y149" s="665"/>
      <c r="Z149" s="665"/>
      <c r="AA149" s="665"/>
      <c r="AB149" s="665"/>
      <c r="AC149" s="665"/>
      <c r="AD149" s="665"/>
      <c r="AE149" s="665"/>
      <c r="AF149" s="665"/>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87:AF87"/>
    <mergeCell ref="AB88:AF88"/>
    <mergeCell ref="AB89:AF89"/>
    <mergeCell ref="AB90:AF90"/>
    <mergeCell ref="AB91:AF91"/>
    <mergeCell ref="AB92:AF92"/>
    <mergeCell ref="AB82:AF82"/>
    <mergeCell ref="AB83:AF83"/>
    <mergeCell ref="AB84:AF84"/>
    <mergeCell ref="AA86:AG86"/>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pageSetUpPr fitToPage="1"/>
  </sheetPr>
  <dimension ref="A1:BS222"/>
  <sheetViews>
    <sheetView showGridLines="0" topLeftCell="A152" workbookViewId="0">
      <selection activeCell="AB134" sqref="AB134:AF135"/>
    </sheetView>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21" t="s">
        <v>409</v>
      </c>
      <c r="B2" s="621"/>
      <c r="C2" s="621"/>
      <c r="D2" s="621"/>
      <c r="E2" s="621"/>
      <c r="F2" s="621"/>
      <c r="G2" s="621"/>
      <c r="H2" s="621"/>
      <c r="I2" s="621"/>
      <c r="J2" s="621"/>
      <c r="K2" s="621"/>
      <c r="L2" s="621"/>
      <c r="M2" s="621"/>
      <c r="N2" s="621"/>
      <c r="O2" s="621"/>
      <c r="P2" s="621"/>
      <c r="Q2" s="621"/>
      <c r="R2" s="621"/>
      <c r="S2" s="622"/>
      <c r="T2" s="622"/>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44" t="s">
        <v>257</v>
      </c>
      <c r="R4" s="644"/>
      <c r="S4" s="644"/>
      <c r="T4" s="644"/>
      <c r="U4" s="644"/>
      <c r="V4" s="677" t="str">
        <f>IF('様式95_外来・在宅ベースアップ評価料（Ⅰ）'!H5=0,"",'様式95_外来・在宅ベースアップ評価料（Ⅰ）'!H5)</f>
        <v/>
      </c>
      <c r="W4" s="677"/>
      <c r="X4" s="677"/>
      <c r="Y4" s="677"/>
      <c r="Z4" s="677"/>
      <c r="AA4" s="677"/>
      <c r="AB4" s="677"/>
      <c r="AC4" s="677"/>
      <c r="AD4" s="677"/>
      <c r="AE4" s="677"/>
      <c r="AF4" s="677"/>
      <c r="AG4" s="678"/>
      <c r="AH4" s="194"/>
      <c r="AI4" s="205"/>
      <c r="AJ4" s="205"/>
    </row>
    <row r="5" spans="1:36" ht="16.149999999999999" customHeight="1">
      <c r="A5" s="49"/>
      <c r="B5" s="49"/>
      <c r="C5" s="49"/>
      <c r="D5" s="49"/>
      <c r="E5" s="49"/>
      <c r="F5" s="49"/>
      <c r="G5" s="49"/>
      <c r="H5" s="49"/>
      <c r="I5" s="49"/>
      <c r="J5" s="49"/>
      <c r="K5" s="49"/>
      <c r="L5" s="49"/>
      <c r="M5" s="49"/>
      <c r="N5" s="49"/>
      <c r="O5" s="49"/>
      <c r="P5" s="49"/>
      <c r="Q5" s="674" t="s">
        <v>258</v>
      </c>
      <c r="R5" s="674"/>
      <c r="S5" s="674"/>
      <c r="T5" s="674"/>
      <c r="U5" s="675"/>
      <c r="V5" s="679" t="str">
        <f>'様式96_外来・在宅ベースアップ評価料（Ⅱ）'!H6</f>
        <v/>
      </c>
      <c r="W5" s="679"/>
      <c r="X5" s="679"/>
      <c r="Y5" s="679"/>
      <c r="Z5" s="679"/>
      <c r="AA5" s="679"/>
      <c r="AB5" s="679"/>
      <c r="AC5" s="679"/>
      <c r="AD5" s="679"/>
      <c r="AE5" s="679"/>
      <c r="AF5" s="679"/>
      <c r="AG5" s="680"/>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681"/>
      <c r="C9" s="681"/>
      <c r="D9" s="682" t="s">
        <v>261</v>
      </c>
      <c r="E9" s="682"/>
      <c r="F9" s="682"/>
      <c r="G9" s="682"/>
      <c r="H9" s="682"/>
      <c r="I9" s="682"/>
      <c r="J9" s="682"/>
      <c r="K9" s="682"/>
      <c r="L9" s="682"/>
      <c r="M9" s="682"/>
      <c r="N9" s="682"/>
      <c r="O9" s="682"/>
      <c r="P9" s="682"/>
      <c r="Q9" s="682"/>
      <c r="R9" s="682"/>
      <c r="S9" s="682"/>
      <c r="T9" s="682"/>
      <c r="U9" s="682"/>
      <c r="V9" s="682"/>
      <c r="W9" s="682"/>
      <c r="X9" s="682"/>
      <c r="Y9" s="682"/>
      <c r="Z9" s="682"/>
      <c r="AA9" s="49"/>
      <c r="AB9" s="49"/>
      <c r="AC9" s="49"/>
      <c r="AD9" s="49"/>
      <c r="AE9" s="49"/>
      <c r="AF9" s="49"/>
      <c r="AG9" s="49"/>
      <c r="AH9" s="215"/>
    </row>
    <row r="10" spans="1:36" ht="16.149999999999999" customHeight="1">
      <c r="A10" s="2"/>
      <c r="B10" s="684"/>
      <c r="C10" s="684"/>
      <c r="D10" s="685" t="s">
        <v>262</v>
      </c>
      <c r="E10" s="685"/>
      <c r="F10" s="685"/>
      <c r="G10" s="685"/>
      <c r="H10" s="685"/>
      <c r="I10" s="685"/>
      <c r="J10" s="685"/>
      <c r="K10" s="685"/>
      <c r="L10" s="685"/>
      <c r="M10" s="685"/>
      <c r="N10" s="685"/>
      <c r="O10" s="685"/>
      <c r="P10" s="685"/>
      <c r="Q10" s="685"/>
      <c r="R10" s="685"/>
      <c r="S10" s="685"/>
      <c r="T10" s="685"/>
      <c r="U10" s="685"/>
      <c r="V10" s="685"/>
      <c r="W10" s="685"/>
      <c r="X10" s="685"/>
      <c r="Y10" s="685"/>
      <c r="Z10" s="685"/>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61" t="s">
        <v>15</v>
      </c>
      <c r="C16" s="683"/>
      <c r="D16" s="683"/>
      <c r="E16" s="635"/>
      <c r="F16" s="635"/>
      <c r="G16" s="20"/>
      <c r="H16" s="635"/>
      <c r="I16" s="635"/>
      <c r="J16" s="20" t="s">
        <v>264</v>
      </c>
      <c r="K16" s="20"/>
      <c r="L16" s="20" t="s">
        <v>265</v>
      </c>
      <c r="M16" s="20" t="s">
        <v>15</v>
      </c>
      <c r="N16" s="20"/>
      <c r="O16" s="635"/>
      <c r="P16" s="635"/>
      <c r="Q16" s="20" t="s">
        <v>16</v>
      </c>
      <c r="R16" s="635"/>
      <c r="S16" s="635"/>
      <c r="T16" s="21" t="s">
        <v>264</v>
      </c>
      <c r="V16" s="656">
        <f>IF(E16=O16,R16-H16+1,IF(O16-E16=1,12-H16+1+R16,IF(O16-E16=2,12-H16+1+R16+12,"エラー")))</f>
        <v>1</v>
      </c>
      <c r="W16" s="656"/>
      <c r="X16" s="656"/>
      <c r="Y16" s="657"/>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656">
        <f>IF(E21=O21,R21-H21+1,IF(O21-E21=1,12-H21+1+R21,IF(O21-E21=2,12-H21+1+R21+12,"エラー")))</f>
        <v>1</v>
      </c>
      <c r="W21" s="656"/>
      <c r="X21" s="656"/>
      <c r="Y21" s="657"/>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689" t="s">
        <v>375</v>
      </c>
      <c r="Y27" s="690"/>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58">
        <f>SUM(AB34,AB36)</f>
        <v>0</v>
      </c>
      <c r="AC33" s="658"/>
      <c r="AD33" s="658"/>
      <c r="AE33" s="658"/>
      <c r="AF33" s="658"/>
      <c r="AG33" s="37" t="s">
        <v>270</v>
      </c>
    </row>
    <row r="34" spans="1:41" ht="16.149999999999999" customHeight="1">
      <c r="A34" s="54"/>
      <c r="B34" s="686" t="s">
        <v>412</v>
      </c>
      <c r="C34" s="659"/>
      <c r="D34" s="659"/>
      <c r="E34" s="659"/>
      <c r="F34" s="659"/>
      <c r="G34" s="659"/>
      <c r="H34" s="659"/>
      <c r="I34" s="659"/>
      <c r="J34" s="659"/>
      <c r="K34" s="659"/>
      <c r="L34" s="659"/>
      <c r="M34" s="659"/>
      <c r="N34" s="659"/>
      <c r="O34" s="659"/>
      <c r="P34" s="659"/>
      <c r="Q34" s="659"/>
      <c r="R34" s="659"/>
      <c r="S34" s="659"/>
      <c r="T34" s="659"/>
      <c r="U34" s="659"/>
      <c r="V34" s="659"/>
      <c r="W34" s="659"/>
      <c r="X34" s="14"/>
      <c r="Y34" s="14" t="s">
        <v>272</v>
      </c>
      <c r="Z34" s="14"/>
      <c r="AA34" s="14"/>
      <c r="AB34" s="660">
        <f>AB35*V21*10</f>
        <v>0</v>
      </c>
      <c r="AC34" s="660"/>
      <c r="AD34" s="660"/>
      <c r="AE34" s="660"/>
      <c r="AF34" s="660"/>
      <c r="AG34" s="15" t="s">
        <v>270</v>
      </c>
    </row>
    <row r="35" spans="1:41" ht="16.149999999999999" customHeight="1">
      <c r="A35" s="53"/>
      <c r="B35" s="145"/>
      <c r="C35" s="687" t="s">
        <v>413</v>
      </c>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8">
        <f>IF(AI27=TRUE,'様式96_外来・在宅ベースアップ評価料（Ⅱ）'!M81,'（参考）賃金引き上げ計画書作成のための計算シート'!M53)</f>
        <v>0</v>
      </c>
      <c r="AC35" s="688"/>
      <c r="AD35" s="688"/>
      <c r="AE35" s="688"/>
      <c r="AF35" s="688"/>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91" t="str">
        <f>IFERROR(AA37*AB38*10+AF37*AB39*10,"-")</f>
        <v>-</v>
      </c>
      <c r="AC36" s="691"/>
      <c r="AD36" s="691"/>
      <c r="AE36" s="691"/>
      <c r="AF36" s="691"/>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9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92"/>
      <c r="T37" s="692"/>
      <c r="U37" s="692"/>
      <c r="V37" s="692"/>
      <c r="W37" s="59" t="s">
        <v>132</v>
      </c>
      <c r="X37" s="693" t="s">
        <v>380</v>
      </c>
      <c r="Y37" s="694"/>
      <c r="Z37" s="694"/>
      <c r="AA37" s="139" t="str">
        <f>VLOOKUP(R37,'リスト（外来）'!C:D,2,FALSE)</f>
        <v>-</v>
      </c>
      <c r="AB37" s="152" t="s">
        <v>276</v>
      </c>
      <c r="AC37" s="694" t="s">
        <v>381</v>
      </c>
      <c r="AD37" s="694"/>
      <c r="AE37" s="694"/>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7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76"/>
      <c r="AD38" s="676"/>
      <c r="AE38" s="676"/>
      <c r="AF38" s="67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40" t="str">
        <f>IF(R37&lt;&gt;"届出なし",('様式96_外来・在宅ベースアップ評価料（Ⅱ）'!M60+'様式96_外来・在宅ベースアップ評価料（Ⅱ）'!M68)*V21,"-")</f>
        <v>-</v>
      </c>
      <c r="AC39" s="640"/>
      <c r="AD39" s="640"/>
      <c r="AE39" s="640"/>
      <c r="AF39" s="640"/>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41"/>
      <c r="AC40" s="641"/>
      <c r="AD40" s="641"/>
      <c r="AE40" s="641"/>
      <c r="AF40" s="641"/>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26"/>
      <c r="AC41" s="626"/>
      <c r="AD41" s="626"/>
      <c r="AE41" s="626"/>
      <c r="AF41" s="626"/>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25">
        <f>IFERROR(AB33-AB40+AB41,"")</f>
        <v>0</v>
      </c>
      <c r="AC42" s="625"/>
      <c r="AD42" s="625"/>
      <c r="AE42" s="625"/>
      <c r="AF42" s="625"/>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33"/>
      <c r="AC47" s="633"/>
      <c r="AD47" s="633"/>
      <c r="AE47" s="633"/>
      <c r="AF47" s="633"/>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34">
        <f>AB42</f>
        <v>0</v>
      </c>
      <c r="AC48" s="634"/>
      <c r="AD48" s="634"/>
      <c r="AE48" s="634"/>
      <c r="AF48" s="634"/>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29"/>
      <c r="AC49" s="629"/>
      <c r="AD49" s="629"/>
      <c r="AE49" s="629"/>
      <c r="AF49" s="629"/>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29"/>
      <c r="AC50" s="629"/>
      <c r="AD50" s="629"/>
      <c r="AE50" s="629"/>
      <c r="AF50" s="629"/>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0">
        <f>AB47-SUM(AB48:AF50)</f>
        <v>0</v>
      </c>
      <c r="AC51" s="630"/>
      <c r="AD51" s="630"/>
      <c r="AE51" s="630"/>
      <c r="AF51" s="630"/>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50"/>
      <c r="AC69" s="650"/>
      <c r="AD69" s="650"/>
      <c r="AE69" s="650"/>
      <c r="AF69" s="650"/>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41"/>
      <c r="AC70" s="641"/>
      <c r="AD70" s="641"/>
      <c r="AE70" s="641"/>
      <c r="AF70" s="641"/>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49"/>
      <c r="AC71" s="649"/>
      <c r="AD71" s="649"/>
      <c r="AE71" s="649"/>
      <c r="AF71" s="649"/>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51">
        <f>AB71-AB70</f>
        <v>0</v>
      </c>
      <c r="AC72" s="651"/>
      <c r="AD72" s="651"/>
      <c r="AE72" s="651"/>
      <c r="AF72" s="651"/>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41"/>
      <c r="AC73" s="641"/>
      <c r="AD73" s="641"/>
      <c r="AE73" s="641"/>
      <c r="AF73" s="641"/>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68"/>
      <c r="AC74" s="668"/>
      <c r="AD74" s="668"/>
      <c r="AE74" s="668"/>
      <c r="AF74" s="668"/>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47">
        <f>IFERROR(AB74/AB70*100,0)</f>
        <v>0</v>
      </c>
      <c r="AC75" s="647"/>
      <c r="AD75" s="647"/>
      <c r="AE75" s="647"/>
      <c r="AF75" s="647"/>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50"/>
      <c r="AC78" s="650"/>
      <c r="AD78" s="650"/>
      <c r="AE78" s="650"/>
      <c r="AF78" s="650"/>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41"/>
      <c r="AC79" s="641"/>
      <c r="AD79" s="641"/>
      <c r="AE79" s="641"/>
      <c r="AF79" s="641"/>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49"/>
      <c r="AC80" s="649"/>
      <c r="AD80" s="649"/>
      <c r="AE80" s="649"/>
      <c r="AF80" s="649"/>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51">
        <f>AB80-AB79</f>
        <v>0</v>
      </c>
      <c r="AC81" s="651"/>
      <c r="AD81" s="651"/>
      <c r="AE81" s="651"/>
      <c r="AF81" s="651"/>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41"/>
      <c r="AC82" s="641"/>
      <c r="AD82" s="641"/>
      <c r="AE82" s="641"/>
      <c r="AF82" s="641"/>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68"/>
      <c r="AC83" s="668"/>
      <c r="AD83" s="668"/>
      <c r="AE83" s="668"/>
      <c r="AF83" s="668"/>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47">
        <f>IFERROR(AB83/AB79*100,0)</f>
        <v>0</v>
      </c>
      <c r="AC84" s="647"/>
      <c r="AD84" s="647"/>
      <c r="AE84" s="647"/>
      <c r="AF84" s="647"/>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71"/>
      <c r="AB86" s="671"/>
      <c r="AC86" s="671"/>
      <c r="AD86" s="671"/>
      <c r="AE86" s="671"/>
      <c r="AF86" s="671"/>
      <c r="AG86" s="671"/>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50"/>
      <c r="AC87" s="650"/>
      <c r="AD87" s="650"/>
      <c r="AE87" s="650"/>
      <c r="AF87" s="650"/>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41"/>
      <c r="AC88" s="641"/>
      <c r="AD88" s="641"/>
      <c r="AE88" s="641"/>
      <c r="AF88" s="641"/>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49"/>
      <c r="AC89" s="649"/>
      <c r="AD89" s="649"/>
      <c r="AE89" s="649"/>
      <c r="AF89" s="649"/>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51">
        <f>AB89-AB88</f>
        <v>0</v>
      </c>
      <c r="AC90" s="651"/>
      <c r="AD90" s="651"/>
      <c r="AE90" s="651"/>
      <c r="AF90" s="651"/>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41"/>
      <c r="AC91" s="641"/>
      <c r="AD91" s="641"/>
      <c r="AE91" s="641"/>
      <c r="AF91" s="641"/>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68"/>
      <c r="AC92" s="668"/>
      <c r="AD92" s="668"/>
      <c r="AE92" s="668"/>
      <c r="AF92" s="668"/>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47">
        <f>IFERROR(AB92/AB88*100,0)</f>
        <v>0</v>
      </c>
      <c r="AC93" s="647"/>
      <c r="AD93" s="647"/>
      <c r="AE93" s="647"/>
      <c r="AF93" s="647"/>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71"/>
      <c r="AB95" s="671"/>
      <c r="AC95" s="671"/>
      <c r="AD95" s="671"/>
      <c r="AE95" s="671"/>
      <c r="AF95" s="671"/>
      <c r="AG95" s="671"/>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50"/>
      <c r="AC96" s="650"/>
      <c r="AD96" s="650"/>
      <c r="AE96" s="650"/>
      <c r="AF96" s="650"/>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41"/>
      <c r="AC97" s="641"/>
      <c r="AD97" s="641"/>
      <c r="AE97" s="641"/>
      <c r="AF97" s="641"/>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49"/>
      <c r="AC98" s="649"/>
      <c r="AD98" s="649"/>
      <c r="AE98" s="649"/>
      <c r="AF98" s="649"/>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51">
        <f>AB98-AB97</f>
        <v>0</v>
      </c>
      <c r="AC99" s="651"/>
      <c r="AD99" s="651"/>
      <c r="AE99" s="651"/>
      <c r="AF99" s="651"/>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1"/>
      <c r="AC100" s="641"/>
      <c r="AD100" s="641"/>
      <c r="AE100" s="641"/>
      <c r="AF100" s="641"/>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68"/>
      <c r="AC101" s="668"/>
      <c r="AD101" s="668"/>
      <c r="AE101" s="668"/>
      <c r="AF101" s="668"/>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47">
        <f>IFERROR(AB101/AB97*100,0)</f>
        <v>0</v>
      </c>
      <c r="AC102" s="647"/>
      <c r="AD102" s="647"/>
      <c r="AE102" s="647"/>
      <c r="AF102" s="647"/>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71"/>
      <c r="AB104" s="671"/>
      <c r="AC104" s="671"/>
      <c r="AD104" s="671"/>
      <c r="AE104" s="671"/>
      <c r="AF104" s="671"/>
      <c r="AG104" s="671"/>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50"/>
      <c r="AC105" s="650"/>
      <c r="AD105" s="650"/>
      <c r="AE105" s="650"/>
      <c r="AF105" s="650"/>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41"/>
      <c r="AC106" s="641"/>
      <c r="AD106" s="641"/>
      <c r="AE106" s="641"/>
      <c r="AF106" s="641"/>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49"/>
      <c r="AC107" s="649"/>
      <c r="AD107" s="649"/>
      <c r="AE107" s="649"/>
      <c r="AF107" s="649"/>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51">
        <f>AB107-AB106</f>
        <v>0</v>
      </c>
      <c r="AC108" s="651"/>
      <c r="AD108" s="651"/>
      <c r="AE108" s="651"/>
      <c r="AF108" s="651"/>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41"/>
      <c r="AC109" s="641"/>
      <c r="AD109" s="641"/>
      <c r="AE109" s="641"/>
      <c r="AF109" s="641"/>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68"/>
      <c r="AC110" s="668"/>
      <c r="AD110" s="668"/>
      <c r="AE110" s="668"/>
      <c r="AF110" s="668"/>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47">
        <f>IFERROR(AB110/AB106*100,0)</f>
        <v>0</v>
      </c>
      <c r="AC111" s="647"/>
      <c r="AD111" s="647"/>
      <c r="AE111" s="647"/>
      <c r="AF111" s="647"/>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69"/>
      <c r="AB114" s="669"/>
      <c r="AC114" s="669"/>
      <c r="AD114" s="669"/>
      <c r="AE114" s="669"/>
      <c r="AF114" s="669"/>
      <c r="AG114" s="669"/>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70"/>
      <c r="AC115" s="670"/>
      <c r="AD115" s="670"/>
      <c r="AE115" s="670"/>
      <c r="AF115" s="670"/>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42"/>
      <c r="AC116" s="642"/>
      <c r="AD116" s="642"/>
      <c r="AE116" s="642"/>
      <c r="AF116" s="642"/>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42"/>
      <c r="AC117" s="642"/>
      <c r="AD117" s="642"/>
      <c r="AE117" s="642"/>
      <c r="AF117" s="642"/>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43"/>
      <c r="AC118" s="643"/>
      <c r="AD118" s="643"/>
      <c r="AE118" s="643"/>
      <c r="AF118" s="643"/>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42"/>
      <c r="AC119" s="642"/>
      <c r="AD119" s="642"/>
      <c r="AE119" s="642"/>
      <c r="AF119" s="642"/>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48">
        <f>AB118-AB116</f>
        <v>0</v>
      </c>
      <c r="AC120" s="648"/>
      <c r="AD120" s="648"/>
      <c r="AE120" s="648"/>
      <c r="AF120" s="64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48">
        <f>AB119-AB117</f>
        <v>0</v>
      </c>
      <c r="AC121" s="648"/>
      <c r="AD121" s="648"/>
      <c r="AE121" s="648"/>
      <c r="AF121" s="64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42"/>
      <c r="AC122" s="642"/>
      <c r="AD122" s="642"/>
      <c r="AE122" s="642"/>
      <c r="AF122" s="642"/>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67"/>
      <c r="AC123" s="667"/>
      <c r="AD123" s="667"/>
      <c r="AE123" s="667"/>
      <c r="AF123" s="667"/>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47">
        <f>IFERROR(AB123/AB117*100,0)</f>
        <v>0</v>
      </c>
      <c r="AC124" s="647"/>
      <c r="AD124" s="647"/>
      <c r="AE124" s="647"/>
      <c r="AF124" s="647"/>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69"/>
      <c r="AB126" s="669"/>
      <c r="AC126" s="669"/>
      <c r="AD126" s="669"/>
      <c r="AE126" s="669"/>
      <c r="AF126" s="669"/>
      <c r="AG126" s="669"/>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70"/>
      <c r="AC127" s="670"/>
      <c r="AD127" s="670"/>
      <c r="AE127" s="670"/>
      <c r="AF127" s="670"/>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42"/>
      <c r="AC128" s="642"/>
      <c r="AD128" s="642"/>
      <c r="AE128" s="642"/>
      <c r="AF128" s="642"/>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42"/>
      <c r="AC129" s="642"/>
      <c r="AD129" s="642"/>
      <c r="AE129" s="642"/>
      <c r="AF129" s="642"/>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43"/>
      <c r="AC130" s="643"/>
      <c r="AD130" s="643"/>
      <c r="AE130" s="643"/>
      <c r="AF130" s="643"/>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42"/>
      <c r="AC131" s="642"/>
      <c r="AD131" s="642"/>
      <c r="AE131" s="642"/>
      <c r="AF131" s="642"/>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48">
        <f>AB130-AB128</f>
        <v>0</v>
      </c>
      <c r="AC132" s="648"/>
      <c r="AD132" s="648"/>
      <c r="AE132" s="648"/>
      <c r="AF132" s="64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48">
        <f>AB131-AB129</f>
        <v>0</v>
      </c>
      <c r="AC133" s="648"/>
      <c r="AD133" s="648"/>
      <c r="AE133" s="648"/>
      <c r="AF133" s="64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42"/>
      <c r="AC134" s="642"/>
      <c r="AD134" s="642"/>
      <c r="AE134" s="642"/>
      <c r="AF134" s="642"/>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67"/>
      <c r="AC135" s="667"/>
      <c r="AD135" s="667"/>
      <c r="AE135" s="667"/>
      <c r="AF135" s="667"/>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47">
        <f>IFERROR(AB135/AB129*100,0)</f>
        <v>0</v>
      </c>
      <c r="AC136" s="647"/>
      <c r="AD136" s="647"/>
      <c r="AE136" s="647"/>
      <c r="AF136" s="647"/>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63" t="s">
        <v>368</v>
      </c>
      <c r="B147" s="663"/>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64"/>
      <c r="F149" s="664"/>
      <c r="G149" s="49" t="s">
        <v>16</v>
      </c>
      <c r="H149" s="664"/>
      <c r="I149" s="664"/>
      <c r="J149" s="49" t="s">
        <v>264</v>
      </c>
      <c r="K149" s="664"/>
      <c r="L149" s="664"/>
      <c r="M149" s="49" t="s">
        <v>18</v>
      </c>
      <c r="N149" s="49"/>
      <c r="O149" s="49"/>
      <c r="P149" s="49" t="s">
        <v>369</v>
      </c>
      <c r="Q149" s="49"/>
      <c r="R149" s="49"/>
      <c r="S149" s="49"/>
      <c r="T149" s="665"/>
      <c r="U149" s="665"/>
      <c r="V149" s="665"/>
      <c r="W149" s="665"/>
      <c r="X149" s="665"/>
      <c r="Y149" s="665"/>
      <c r="Z149" s="665"/>
      <c r="AA149" s="665"/>
      <c r="AB149" s="665"/>
      <c r="AC149" s="665"/>
      <c r="AD149" s="665"/>
      <c r="AE149" s="665"/>
      <c r="AF149" s="665"/>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79998168889431442"/>
    <pageSetUpPr fitToPage="1"/>
  </sheetPr>
  <dimension ref="A1:AR218"/>
  <sheetViews>
    <sheetView showGridLines="0" topLeftCell="A143" workbookViewId="0">
      <selection activeCell="AS175" sqref="AS175"/>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c r="A2" s="621" t="s">
        <v>433</v>
      </c>
      <c r="B2" s="621"/>
      <c r="C2" s="621"/>
      <c r="D2" s="621"/>
      <c r="E2" s="621"/>
      <c r="F2" s="621"/>
      <c r="G2" s="621"/>
      <c r="H2" s="621"/>
      <c r="I2" s="621"/>
      <c r="J2" s="621"/>
      <c r="K2" s="621"/>
      <c r="L2" s="621"/>
      <c r="M2" s="621"/>
      <c r="N2" s="621"/>
      <c r="O2" s="621"/>
      <c r="P2" s="621"/>
      <c r="Q2" s="621"/>
      <c r="R2" s="621"/>
      <c r="S2" s="621"/>
      <c r="T2" s="621"/>
      <c r="U2" s="622"/>
      <c r="V2" s="622"/>
      <c r="W2" s="673" t="s">
        <v>434</v>
      </c>
      <c r="X2" s="673"/>
      <c r="Y2" s="673"/>
      <c r="Z2" s="673"/>
      <c r="AA2" s="673"/>
      <c r="AB2" s="673"/>
      <c r="AC2" s="673"/>
      <c r="AD2" s="673"/>
      <c r="AE2" s="673"/>
      <c r="AF2" s="673"/>
      <c r="AG2" s="673"/>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149999999999999" customHeight="1">
      <c r="X4" s="28"/>
      <c r="Y4" s="28"/>
      <c r="Z4" s="28"/>
      <c r="AA4" s="28"/>
      <c r="AB4" s="28"/>
      <c r="AC4" s="28"/>
      <c r="AD4" s="28"/>
      <c r="AE4" s="28"/>
      <c r="AF4" s="28"/>
      <c r="AG4" s="28"/>
    </row>
    <row r="5" spans="1:33" ht="16.149999999999999" customHeight="1">
      <c r="B5" s="265" t="s">
        <v>257</v>
      </c>
      <c r="C5" s="402"/>
      <c r="D5" s="402"/>
      <c r="E5" s="402"/>
      <c r="F5" s="402"/>
      <c r="G5" s="402"/>
      <c r="H5" s="402"/>
      <c r="I5" s="403"/>
      <c r="J5" s="404"/>
      <c r="K5" s="405"/>
      <c r="L5" s="405"/>
      <c r="M5" s="405"/>
      <c r="N5" s="405"/>
      <c r="O5" s="405"/>
      <c r="P5" s="405"/>
      <c r="Q5" s="405"/>
      <c r="R5" s="405"/>
      <c r="S5" s="406"/>
      <c r="X5" s="28"/>
      <c r="Y5" s="28"/>
      <c r="Z5" s="28"/>
      <c r="AA5" s="28"/>
      <c r="AB5" s="28"/>
      <c r="AC5" s="28"/>
      <c r="AD5" s="28"/>
      <c r="AE5" s="28"/>
      <c r="AF5" s="28"/>
      <c r="AG5" s="28"/>
    </row>
    <row r="6" spans="1:33" ht="16.149999999999999" customHeight="1">
      <c r="B6" s="265" t="s">
        <v>258</v>
      </c>
      <c r="C6" s="265"/>
      <c r="D6" s="265"/>
      <c r="E6" s="265"/>
      <c r="F6" s="265"/>
      <c r="G6" s="265"/>
      <c r="H6" s="265"/>
      <c r="I6" s="407"/>
      <c r="J6" s="408"/>
      <c r="K6" s="409"/>
      <c r="L6" s="409"/>
      <c r="M6" s="409"/>
      <c r="N6" s="409"/>
      <c r="O6" s="409"/>
      <c r="P6" s="409"/>
      <c r="Q6" s="409"/>
      <c r="R6" s="409"/>
      <c r="S6" s="410"/>
      <c r="X6" s="28"/>
      <c r="Y6" s="28"/>
      <c r="Z6" s="28"/>
      <c r="AA6" s="28"/>
      <c r="AB6" s="28"/>
      <c r="AC6" s="28"/>
      <c r="AD6" s="28"/>
      <c r="AE6" s="28"/>
      <c r="AF6" s="28"/>
      <c r="AG6" s="28"/>
    </row>
    <row r="7" spans="1:33" ht="16.149999999999999" customHeight="1">
      <c r="B7" s="3" t="s">
        <v>1642</v>
      </c>
      <c r="C7" s="3"/>
      <c r="E7" s="3"/>
      <c r="F7" s="3" t="s">
        <v>1643</v>
      </c>
      <c r="G7" s="3"/>
      <c r="H7" s="3"/>
      <c r="I7" s="3"/>
      <c r="J7" s="408"/>
      <c r="K7" s="411"/>
      <c r="L7" s="411"/>
      <c r="M7" s="411"/>
      <c r="N7" s="411"/>
      <c r="O7" s="411"/>
      <c r="P7" s="411"/>
      <c r="Q7" s="411"/>
      <c r="R7" s="411"/>
      <c r="S7" s="412"/>
      <c r="X7" s="28"/>
      <c r="Y7" s="28"/>
      <c r="Z7" s="28"/>
      <c r="AA7" s="28"/>
      <c r="AB7" s="28"/>
      <c r="AC7" s="28"/>
      <c r="AD7" s="28"/>
      <c r="AE7" s="28"/>
      <c r="AF7" s="28"/>
      <c r="AG7" s="28"/>
    </row>
    <row r="8" spans="1:33" ht="16.149999999999999" customHeight="1">
      <c r="B8" s="3"/>
      <c r="C8" s="3"/>
      <c r="E8" s="3"/>
      <c r="F8" s="3" t="s">
        <v>1645</v>
      </c>
      <c r="G8" s="3"/>
      <c r="H8" s="3"/>
      <c r="I8" s="3"/>
      <c r="J8" s="408"/>
      <c r="K8" s="411"/>
      <c r="L8" s="411"/>
      <c r="M8" s="411"/>
      <c r="N8" s="411"/>
      <c r="O8" s="411"/>
      <c r="P8" s="411"/>
      <c r="Q8" s="411"/>
      <c r="R8" s="411"/>
      <c r="S8" s="412"/>
      <c r="X8" s="28"/>
      <c r="Y8" s="28"/>
      <c r="Z8" s="28"/>
      <c r="AA8" s="28"/>
      <c r="AB8" s="28"/>
      <c r="AC8" s="28"/>
      <c r="AD8" s="28"/>
      <c r="AE8" s="28"/>
      <c r="AF8" s="28"/>
      <c r="AG8" s="28"/>
    </row>
    <row r="9" spans="1:33" ht="16.149999999999999" customHeight="1">
      <c r="B9" s="3" t="s">
        <v>5</v>
      </c>
      <c r="C9" s="3"/>
      <c r="D9" s="3"/>
      <c r="E9" s="3"/>
      <c r="F9" s="3" t="s">
        <v>1646</v>
      </c>
      <c r="G9" s="3"/>
      <c r="H9" s="3"/>
      <c r="I9" s="3"/>
      <c r="J9" s="408"/>
      <c r="K9" s="411"/>
      <c r="L9" s="411"/>
      <c r="M9" s="411"/>
      <c r="N9" s="411"/>
      <c r="O9" s="411"/>
      <c r="P9" s="411"/>
      <c r="Q9" s="411"/>
      <c r="R9" s="411"/>
      <c r="S9" s="412"/>
      <c r="X9" s="28"/>
      <c r="Y9" s="28"/>
      <c r="Z9" s="28"/>
      <c r="AA9" s="28"/>
      <c r="AB9" s="28"/>
      <c r="AC9" s="28"/>
      <c r="AD9" s="28"/>
      <c r="AE9" s="28"/>
      <c r="AF9" s="28"/>
      <c r="AG9" s="28"/>
    </row>
    <row r="10" spans="1:33" ht="16.149999999999999" customHeight="1">
      <c r="B10" s="3"/>
      <c r="C10" s="3"/>
      <c r="D10" s="3"/>
      <c r="E10" s="3"/>
      <c r="F10" s="3" t="s">
        <v>1647</v>
      </c>
      <c r="G10" s="3"/>
      <c r="H10" s="3"/>
      <c r="I10" s="3"/>
      <c r="J10" s="408"/>
      <c r="K10" s="411"/>
      <c r="L10" s="411"/>
      <c r="M10" s="411"/>
      <c r="N10" s="411"/>
      <c r="O10" s="411"/>
      <c r="P10" s="411"/>
      <c r="Q10" s="411"/>
      <c r="R10" s="411"/>
      <c r="S10" s="412"/>
      <c r="X10" s="28"/>
      <c r="Y10" s="28"/>
      <c r="Z10" s="28"/>
      <c r="AA10" s="28"/>
      <c r="AB10" s="28"/>
      <c r="AC10" s="28"/>
      <c r="AD10" s="28"/>
      <c r="AE10" s="28"/>
      <c r="AF10" s="28"/>
      <c r="AG10" s="28"/>
    </row>
    <row r="11" spans="1:33" ht="16.149999999999999" customHeight="1">
      <c r="X11" s="28"/>
      <c r="Y11" s="28"/>
      <c r="Z11" s="28"/>
      <c r="AA11" s="28"/>
      <c r="AB11" s="28"/>
      <c r="AC11" s="28"/>
      <c r="AD11" s="28"/>
      <c r="AE11" s="28"/>
      <c r="AF11" s="28"/>
      <c r="AG11" s="28"/>
    </row>
    <row r="12" spans="1:33" ht="16.149999999999999"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149999999999999" hidden="1" customHeight="1" outlineLevel="1" thickBot="1">
      <c r="A13" s="427" t="s">
        <v>260</v>
      </c>
      <c r="B13" s="42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149999999999999" hidden="1" customHeight="1" outlineLevel="1" thickBot="1">
      <c r="A14" s="3"/>
      <c r="B14" s="735" t="s">
        <v>1548</v>
      </c>
      <c r="C14" s="736"/>
      <c r="D14" s="737" t="s">
        <v>261</v>
      </c>
      <c r="E14" s="738"/>
      <c r="F14" s="738"/>
      <c r="G14" s="738"/>
      <c r="H14" s="738"/>
      <c r="I14" s="738"/>
      <c r="J14" s="738"/>
      <c r="K14" s="738"/>
      <c r="L14" s="738"/>
      <c r="M14" s="738"/>
      <c r="N14" s="738"/>
      <c r="O14" s="738"/>
      <c r="P14" s="738"/>
      <c r="Q14" s="738"/>
      <c r="R14" s="738"/>
      <c r="S14" s="738"/>
      <c r="T14" s="738"/>
      <c r="U14" s="738"/>
      <c r="V14" s="738"/>
      <c r="W14" s="738"/>
      <c r="X14" s="738"/>
      <c r="Y14" s="738"/>
      <c r="Z14" s="738"/>
      <c r="AA14" s="3"/>
      <c r="AB14" s="3"/>
      <c r="AC14" s="3"/>
      <c r="AD14" s="3"/>
      <c r="AE14" s="3"/>
      <c r="AF14" s="3"/>
      <c r="AG14" s="3"/>
    </row>
    <row r="15" spans="1:33" ht="16.149999999999999" hidden="1" customHeight="1" outlineLevel="1" thickBot="1">
      <c r="A15" s="3"/>
      <c r="B15" s="735" t="s">
        <v>1548</v>
      </c>
      <c r="C15" s="736"/>
      <c r="D15" s="739" t="s">
        <v>262</v>
      </c>
      <c r="E15" s="740"/>
      <c r="F15" s="740"/>
      <c r="G15" s="740"/>
      <c r="H15" s="740"/>
      <c r="I15" s="740"/>
      <c r="J15" s="740"/>
      <c r="K15" s="740"/>
      <c r="L15" s="740"/>
      <c r="M15" s="740"/>
      <c r="N15" s="740"/>
      <c r="O15" s="740"/>
      <c r="P15" s="740"/>
      <c r="Q15" s="740"/>
      <c r="R15" s="740"/>
      <c r="S15" s="740"/>
      <c r="T15" s="740"/>
      <c r="U15" s="740"/>
      <c r="V15" s="740"/>
      <c r="W15" s="740"/>
      <c r="X15" s="740"/>
      <c r="Y15" s="740"/>
      <c r="Z15" s="740"/>
      <c r="AA15" s="3"/>
      <c r="AB15" s="3"/>
      <c r="AC15" s="3"/>
      <c r="AD15" s="3"/>
      <c r="AE15" s="3"/>
      <c r="AF15" s="3"/>
      <c r="AG15" s="3"/>
    </row>
    <row r="16" spans="1:33"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149999999999999" customHeight="1" collapsed="1" thickBot="1">
      <c r="A17" s="3" t="s">
        <v>1648</v>
      </c>
      <c r="B17" s="3"/>
      <c r="C17" s="3"/>
      <c r="D17" s="3"/>
      <c r="E17" s="3"/>
      <c r="F17" s="3"/>
      <c r="L17" s="3"/>
      <c r="M17" s="3"/>
      <c r="N17" s="3"/>
      <c r="O17" s="3"/>
      <c r="P17" s="3"/>
      <c r="Q17" s="3"/>
      <c r="R17" s="3"/>
      <c r="S17" s="3"/>
      <c r="T17" s="3"/>
      <c r="U17" s="3"/>
      <c r="V17" s="3"/>
      <c r="AE17" s="3"/>
      <c r="AF17" s="3"/>
      <c r="AG17" s="3"/>
    </row>
    <row r="18" spans="1:33" ht="16.149999999999999" customHeight="1" thickBot="1">
      <c r="B18" s="661" t="s">
        <v>15</v>
      </c>
      <c r="C18" s="683"/>
      <c r="D18" s="683"/>
      <c r="E18" s="635"/>
      <c r="F18" s="635"/>
      <c r="G18" s="20" t="s">
        <v>16</v>
      </c>
      <c r="H18" s="635"/>
      <c r="I18" s="635"/>
      <c r="J18" s="20" t="s">
        <v>264</v>
      </c>
      <c r="K18" s="20"/>
      <c r="L18" s="20" t="s">
        <v>265</v>
      </c>
      <c r="M18" s="20" t="s">
        <v>15</v>
      </c>
      <c r="N18" s="20"/>
      <c r="O18" s="635"/>
      <c r="P18" s="635"/>
      <c r="Q18" s="20" t="s">
        <v>16</v>
      </c>
      <c r="R18" s="635"/>
      <c r="S18" s="635"/>
      <c r="T18" s="21" t="s">
        <v>264</v>
      </c>
      <c r="V18" s="733">
        <f>'別添_計画書（病院及び有床診療所）'!V16</f>
        <v>1</v>
      </c>
      <c r="W18" s="733"/>
      <c r="X18" s="733"/>
      <c r="Y18" s="734"/>
      <c r="Z18" s="3" t="s">
        <v>266</v>
      </c>
      <c r="AA18" s="3"/>
      <c r="AG18" s="3"/>
    </row>
    <row r="19" spans="1:33"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149999999999999"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149999999999999" customHeight="1" thickBot="1">
      <c r="A21" s="3"/>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733">
        <f>IFERROR(IF(E21=O21,R21-H21+1,IF(O21-E21=1,12-H21+1+R21,IF(O21-E21=2,12-H21+1+R21+12,"エラー"))),1)</f>
        <v>1</v>
      </c>
      <c r="W21" s="733"/>
      <c r="X21" s="733"/>
      <c r="Y21" s="734"/>
      <c r="Z21" s="3" t="s">
        <v>266</v>
      </c>
      <c r="AA21" s="3"/>
      <c r="AG21" s="3"/>
    </row>
    <row r="22" spans="1:33" ht="16.149999999999999" customHeight="1">
      <c r="A22" s="3"/>
      <c r="B22" s="158"/>
      <c r="D22" s="28"/>
      <c r="E22" s="28"/>
      <c r="G22" s="28"/>
      <c r="H22" s="28"/>
      <c r="N22" s="28"/>
      <c r="O22" s="28"/>
      <c r="Q22" s="28"/>
      <c r="R22" s="28"/>
      <c r="U22" s="3"/>
      <c r="AB22" s="3"/>
      <c r="AC22" s="3"/>
      <c r="AD22" s="3"/>
      <c r="AE22" s="3"/>
      <c r="AF22" s="3"/>
      <c r="AG22" s="3"/>
    </row>
    <row r="23" spans="1:33" ht="16.149999999999999"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149999999999999" hidden="1" customHeight="1" outlineLevel="1">
      <c r="A24" s="428" t="s">
        <v>435</v>
      </c>
      <c r="B24" s="429"/>
      <c r="C24" s="429"/>
      <c r="D24" s="429"/>
      <c r="E24" s="429"/>
      <c r="F24" s="429"/>
      <c r="G24" s="429"/>
      <c r="H24" s="429"/>
      <c r="I24" s="429"/>
      <c r="J24" s="429"/>
      <c r="K24" s="430"/>
      <c r="L24" s="429"/>
      <c r="M24" s="429"/>
      <c r="N24" s="429"/>
      <c r="O24" s="429"/>
      <c r="P24" s="429"/>
      <c r="Q24" s="429"/>
      <c r="R24" s="728"/>
      <c r="S24" s="729"/>
      <c r="T24" s="729"/>
      <c r="U24" s="729"/>
      <c r="V24" s="729"/>
      <c r="W24" s="729"/>
      <c r="X24" s="729"/>
      <c r="Y24" s="431"/>
      <c r="Z24" s="431"/>
      <c r="AA24" s="431"/>
      <c r="AB24" s="431"/>
      <c r="AC24" s="730"/>
      <c r="AD24" s="730"/>
      <c r="AE24" s="730"/>
      <c r="AF24" s="730"/>
      <c r="AG24" s="432"/>
    </row>
    <row r="25" spans="1:33" ht="16.149999999999999" hidden="1" customHeight="1" outlineLevel="1">
      <c r="A25" s="433"/>
      <c r="B25" s="720" t="s">
        <v>436</v>
      </c>
      <c r="C25" s="720"/>
      <c r="D25" s="720"/>
      <c r="E25" s="720"/>
      <c r="F25" s="720"/>
      <c r="G25" s="720"/>
      <c r="H25" s="720"/>
      <c r="I25" s="720"/>
      <c r="J25" s="720"/>
      <c r="K25" s="720"/>
      <c r="L25" s="720"/>
      <c r="M25" s="720"/>
      <c r="N25" s="720"/>
      <c r="O25" s="720"/>
      <c r="P25" s="720"/>
      <c r="Q25" s="720"/>
      <c r="R25" s="720"/>
      <c r="S25" s="721" t="s">
        <v>437</v>
      </c>
      <c r="T25" s="722"/>
      <c r="U25" s="722"/>
      <c r="V25" s="722"/>
      <c r="W25" s="722"/>
      <c r="X25" s="722"/>
      <c r="Y25" s="722"/>
      <c r="Z25" s="722"/>
      <c r="AA25" s="731"/>
      <c r="AB25" s="721" t="s">
        <v>113</v>
      </c>
      <c r="AC25" s="722"/>
      <c r="AD25" s="722"/>
      <c r="AE25" s="722"/>
      <c r="AF25" s="722"/>
      <c r="AG25" s="723"/>
    </row>
    <row r="26" spans="1:33" ht="16.149999999999999" hidden="1" customHeight="1" outlineLevel="1">
      <c r="A26" s="433"/>
      <c r="B26" s="434" t="s">
        <v>438</v>
      </c>
      <c r="C26" s="435" t="s">
        <v>15</v>
      </c>
      <c r="D26" s="717" t="str">
        <f>IF('別添_計画書（病院及び有床診療所）'!E21=0,"",'別添_計画書（病院及び有床診療所）'!E21)</f>
        <v/>
      </c>
      <c r="E26" s="717"/>
      <c r="F26" s="436" t="s">
        <v>16</v>
      </c>
      <c r="G26" s="717" t="str">
        <f>IF('別添_計画書（病院及び有床診療所）'!H21=0,"",'別添_計画書（病院及び有床診療所）'!H21)</f>
        <v/>
      </c>
      <c r="H26" s="717"/>
      <c r="I26" s="436" t="s">
        <v>264</v>
      </c>
      <c r="J26" s="436" t="s">
        <v>439</v>
      </c>
      <c r="K26" s="436" t="s">
        <v>440</v>
      </c>
      <c r="L26" s="436"/>
      <c r="M26" s="725"/>
      <c r="N26" s="725"/>
      <c r="O26" s="437" t="s">
        <v>16</v>
      </c>
      <c r="P26" s="725"/>
      <c r="Q26" s="725"/>
      <c r="R26" s="438" t="s">
        <v>264</v>
      </c>
      <c r="S26" s="435"/>
      <c r="T26" s="732" t="str">
        <f>'別添_計画書（病院及び有床診療所）'!P31</f>
        <v>算定不可</v>
      </c>
      <c r="U26" s="732"/>
      <c r="V26" s="732"/>
      <c r="W26" s="732"/>
      <c r="X26" s="732"/>
      <c r="Y26" s="732"/>
      <c r="Z26" s="732"/>
      <c r="AA26" s="436"/>
      <c r="AB26" s="439"/>
      <c r="AC26" s="727" t="str">
        <f>IFERROR(IF(T26="","-",VLOOKUP(T26,'リスト（入院）'!C:D,2,FALSE)),"-")</f>
        <v>-</v>
      </c>
      <c r="AD26" s="727"/>
      <c r="AE26" s="727"/>
      <c r="AF26" s="727"/>
      <c r="AG26" s="440" t="s">
        <v>276</v>
      </c>
    </row>
    <row r="27" spans="1:33" ht="16.149999999999999" hidden="1" customHeight="1" outlineLevel="1">
      <c r="A27" s="433"/>
      <c r="B27" s="434" t="s">
        <v>441</v>
      </c>
      <c r="C27" s="435" t="s">
        <v>15</v>
      </c>
      <c r="D27" s="725"/>
      <c r="E27" s="725"/>
      <c r="F27" s="436" t="s">
        <v>16</v>
      </c>
      <c r="G27" s="725"/>
      <c r="H27" s="725"/>
      <c r="I27" s="436" t="s">
        <v>264</v>
      </c>
      <c r="J27" s="436" t="s">
        <v>439</v>
      </c>
      <c r="K27" s="436" t="s">
        <v>440</v>
      </c>
      <c r="L27" s="436"/>
      <c r="M27" s="725"/>
      <c r="N27" s="725"/>
      <c r="O27" s="437" t="s">
        <v>16</v>
      </c>
      <c r="P27" s="725"/>
      <c r="Q27" s="725"/>
      <c r="R27" s="438" t="s">
        <v>264</v>
      </c>
      <c r="S27" s="435"/>
      <c r="T27" s="726"/>
      <c r="U27" s="726"/>
      <c r="V27" s="726"/>
      <c r="W27" s="726"/>
      <c r="X27" s="726"/>
      <c r="Y27" s="726"/>
      <c r="Z27" s="726"/>
      <c r="AA27" s="436"/>
      <c r="AB27" s="439"/>
      <c r="AC27" s="727" t="str">
        <f>IFERROR(IF(T27="","-",VLOOKUP(T27,'リスト（入院）'!C:D,2,FALSE)),"-")</f>
        <v>-</v>
      </c>
      <c r="AD27" s="727"/>
      <c r="AE27" s="727"/>
      <c r="AF27" s="727"/>
      <c r="AG27" s="440" t="s">
        <v>276</v>
      </c>
    </row>
    <row r="28" spans="1:33" ht="16.149999999999999" hidden="1" customHeight="1" outlineLevel="1">
      <c r="A28" s="433"/>
      <c r="B28" s="434" t="s">
        <v>442</v>
      </c>
      <c r="C28" s="435" t="s">
        <v>15</v>
      </c>
      <c r="D28" s="725"/>
      <c r="E28" s="725"/>
      <c r="F28" s="436" t="s">
        <v>16</v>
      </c>
      <c r="G28" s="725"/>
      <c r="H28" s="725"/>
      <c r="I28" s="436" t="s">
        <v>264</v>
      </c>
      <c r="J28" s="436" t="s">
        <v>439</v>
      </c>
      <c r="K28" s="436" t="s">
        <v>440</v>
      </c>
      <c r="L28" s="436"/>
      <c r="M28" s="725"/>
      <c r="N28" s="725"/>
      <c r="O28" s="437" t="s">
        <v>16</v>
      </c>
      <c r="P28" s="725"/>
      <c r="Q28" s="725"/>
      <c r="R28" s="438" t="s">
        <v>264</v>
      </c>
      <c r="S28" s="435"/>
      <c r="T28" s="726"/>
      <c r="U28" s="726"/>
      <c r="V28" s="726"/>
      <c r="W28" s="726"/>
      <c r="X28" s="726"/>
      <c r="Y28" s="726"/>
      <c r="Z28" s="726"/>
      <c r="AA28" s="436"/>
      <c r="AB28" s="439"/>
      <c r="AC28" s="727" t="str">
        <f>IFERROR(IF(T28="","-",VLOOKUP(T28,'リスト（入院）'!C:D,2,FALSE)),"-")</f>
        <v>-</v>
      </c>
      <c r="AD28" s="727"/>
      <c r="AE28" s="727"/>
      <c r="AF28" s="727"/>
      <c r="AG28" s="440" t="s">
        <v>276</v>
      </c>
    </row>
    <row r="29" spans="1:33" ht="16.149999999999999" hidden="1" customHeight="1" outlineLevel="1">
      <c r="A29" s="433"/>
      <c r="B29" s="441" t="s">
        <v>443</v>
      </c>
      <c r="C29" s="435" t="s">
        <v>15</v>
      </c>
      <c r="D29" s="725"/>
      <c r="E29" s="725"/>
      <c r="F29" s="436" t="s">
        <v>16</v>
      </c>
      <c r="G29" s="725"/>
      <c r="H29" s="725"/>
      <c r="I29" s="436" t="s">
        <v>264</v>
      </c>
      <c r="J29" s="436" t="s">
        <v>439</v>
      </c>
      <c r="K29" s="436" t="s">
        <v>440</v>
      </c>
      <c r="L29" s="436"/>
      <c r="M29" s="725"/>
      <c r="N29" s="725"/>
      <c r="O29" s="437" t="s">
        <v>16</v>
      </c>
      <c r="P29" s="725"/>
      <c r="Q29" s="725"/>
      <c r="R29" s="438" t="s">
        <v>264</v>
      </c>
      <c r="S29" s="435"/>
      <c r="T29" s="726"/>
      <c r="U29" s="726"/>
      <c r="V29" s="726"/>
      <c r="W29" s="726"/>
      <c r="X29" s="726"/>
      <c r="Y29" s="726"/>
      <c r="Z29" s="726"/>
      <c r="AA29" s="436"/>
      <c r="AB29" s="439"/>
      <c r="AC29" s="727" t="str">
        <f>IFERROR(IF(T29="","-",VLOOKUP(T29,'リスト（入院）'!C:D,2,FALSE)),"-")</f>
        <v>-</v>
      </c>
      <c r="AD29" s="727"/>
      <c r="AE29" s="727"/>
      <c r="AF29" s="727"/>
      <c r="AG29" s="440" t="s">
        <v>276</v>
      </c>
    </row>
    <row r="30" spans="1:33" ht="16.149999999999999" hidden="1" customHeight="1" outlineLevel="1">
      <c r="A30" s="442" t="s">
        <v>444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724"/>
      <c r="AD30" s="724"/>
      <c r="AE30" s="724"/>
      <c r="AF30" s="724"/>
      <c r="AG30" s="440"/>
    </row>
    <row r="31" spans="1:33" ht="16.149999999999999" hidden="1" customHeight="1" outlineLevel="1">
      <c r="A31" s="433"/>
      <c r="B31" s="720" t="s">
        <v>436</v>
      </c>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1" t="s">
        <v>445</v>
      </c>
      <c r="AC31" s="722"/>
      <c r="AD31" s="722"/>
      <c r="AE31" s="722"/>
      <c r="AF31" s="722"/>
      <c r="AG31" s="723"/>
    </row>
    <row r="32" spans="1:33" ht="16.149999999999999" hidden="1" customHeight="1" outlineLevel="1">
      <c r="A32" s="433"/>
      <c r="B32" s="434" t="s">
        <v>438</v>
      </c>
      <c r="C32" s="435" t="s">
        <v>15</v>
      </c>
      <c r="D32" s="717" t="str">
        <f>IF(D26="","",D26)</f>
        <v/>
      </c>
      <c r="E32" s="717"/>
      <c r="F32" s="436" t="s">
        <v>16</v>
      </c>
      <c r="G32" s="717" t="str">
        <f>IF(G26="","",G26)</f>
        <v/>
      </c>
      <c r="H32" s="717"/>
      <c r="I32" s="436" t="s">
        <v>264</v>
      </c>
      <c r="J32" s="436" t="s">
        <v>439</v>
      </c>
      <c r="K32" s="436" t="s">
        <v>440</v>
      </c>
      <c r="L32" s="436"/>
      <c r="M32" s="717" t="str">
        <f>IF(M26="","",M26)</f>
        <v/>
      </c>
      <c r="N32" s="717"/>
      <c r="O32" s="437" t="s">
        <v>16</v>
      </c>
      <c r="P32" s="717" t="str">
        <f>IF(P26="","",P26)</f>
        <v/>
      </c>
      <c r="Q32" s="717"/>
      <c r="R32" s="437" t="s">
        <v>264</v>
      </c>
      <c r="S32" s="444"/>
      <c r="T32" s="444"/>
      <c r="U32" s="444"/>
      <c r="V32" s="444"/>
      <c r="W32" s="444"/>
      <c r="X32" s="444"/>
      <c r="Y32" s="444"/>
      <c r="Z32" s="444"/>
      <c r="AA32" s="445"/>
      <c r="AB32" s="439"/>
      <c r="AC32" s="699"/>
      <c r="AD32" s="699"/>
      <c r="AE32" s="699"/>
      <c r="AF32" s="699"/>
      <c r="AG32" s="440" t="s">
        <v>278</v>
      </c>
    </row>
    <row r="33" spans="1:43" ht="16.149999999999999" hidden="1" customHeight="1" outlineLevel="1">
      <c r="A33" s="433"/>
      <c r="B33" s="434" t="s">
        <v>441</v>
      </c>
      <c r="C33" s="435" t="s">
        <v>15</v>
      </c>
      <c r="D33" s="717" t="str">
        <f>IF(D27="","",D27)</f>
        <v/>
      </c>
      <c r="E33" s="717"/>
      <c r="F33" s="436" t="s">
        <v>16</v>
      </c>
      <c r="G33" s="717" t="str">
        <f>IF(G27="","",G27)</f>
        <v/>
      </c>
      <c r="H33" s="717"/>
      <c r="I33" s="436" t="s">
        <v>264</v>
      </c>
      <c r="J33" s="436" t="s">
        <v>439</v>
      </c>
      <c r="K33" s="436" t="s">
        <v>440</v>
      </c>
      <c r="L33" s="436"/>
      <c r="M33" s="717" t="str">
        <f>IF(M27="","",M27)</f>
        <v/>
      </c>
      <c r="N33" s="717"/>
      <c r="O33" s="437" t="s">
        <v>16</v>
      </c>
      <c r="P33" s="717" t="str">
        <f>IF(P27="","",P27)</f>
        <v/>
      </c>
      <c r="Q33" s="717"/>
      <c r="R33" s="437" t="s">
        <v>264</v>
      </c>
      <c r="S33" s="444"/>
      <c r="T33" s="444"/>
      <c r="U33" s="444"/>
      <c r="V33" s="444"/>
      <c r="W33" s="444"/>
      <c r="X33" s="444"/>
      <c r="Y33" s="444"/>
      <c r="Z33" s="444"/>
      <c r="AA33" s="445"/>
      <c r="AB33" s="439"/>
      <c r="AC33" s="699"/>
      <c r="AD33" s="699"/>
      <c r="AE33" s="699"/>
      <c r="AF33" s="699"/>
      <c r="AG33" s="440" t="s">
        <v>278</v>
      </c>
    </row>
    <row r="34" spans="1:43" ht="16.149999999999999" hidden="1" customHeight="1" outlineLevel="1">
      <c r="A34" s="433"/>
      <c r="B34" s="434" t="s">
        <v>442</v>
      </c>
      <c r="C34" s="435" t="s">
        <v>15</v>
      </c>
      <c r="D34" s="717" t="str">
        <f>IF(D28="","",D28)</f>
        <v/>
      </c>
      <c r="E34" s="717"/>
      <c r="F34" s="436" t="s">
        <v>16</v>
      </c>
      <c r="G34" s="717" t="str">
        <f>IF(G28="","",G28)</f>
        <v/>
      </c>
      <c r="H34" s="717"/>
      <c r="I34" s="436" t="s">
        <v>264</v>
      </c>
      <c r="J34" s="436" t="s">
        <v>439</v>
      </c>
      <c r="K34" s="436" t="s">
        <v>440</v>
      </c>
      <c r="L34" s="436"/>
      <c r="M34" s="717" t="str">
        <f>IF(M28="","",M28)</f>
        <v/>
      </c>
      <c r="N34" s="717"/>
      <c r="O34" s="437" t="s">
        <v>16</v>
      </c>
      <c r="P34" s="717" t="str">
        <f>IF(P28="","",P28)</f>
        <v/>
      </c>
      <c r="Q34" s="717"/>
      <c r="R34" s="437" t="s">
        <v>264</v>
      </c>
      <c r="S34" s="444"/>
      <c r="T34" s="444"/>
      <c r="U34" s="444"/>
      <c r="V34" s="444"/>
      <c r="W34" s="444"/>
      <c r="X34" s="444"/>
      <c r="Y34" s="444"/>
      <c r="Z34" s="444"/>
      <c r="AA34" s="445"/>
      <c r="AB34" s="439"/>
      <c r="AC34" s="699"/>
      <c r="AD34" s="699"/>
      <c r="AE34" s="699"/>
      <c r="AF34" s="699"/>
      <c r="AG34" s="440" t="s">
        <v>278</v>
      </c>
    </row>
    <row r="35" spans="1:43" ht="16.149999999999999" hidden="1" customHeight="1" outlineLevel="1">
      <c r="A35" s="446"/>
      <c r="B35" s="441" t="s">
        <v>443</v>
      </c>
      <c r="C35" s="435" t="s">
        <v>15</v>
      </c>
      <c r="D35" s="717" t="str">
        <f>IF(D29="","",D29)</f>
        <v/>
      </c>
      <c r="E35" s="717"/>
      <c r="F35" s="436" t="s">
        <v>16</v>
      </c>
      <c r="G35" s="717" t="str">
        <f>IF(G29="","",G29)</f>
        <v/>
      </c>
      <c r="H35" s="717"/>
      <c r="I35" s="436" t="s">
        <v>264</v>
      </c>
      <c r="J35" s="436" t="s">
        <v>439</v>
      </c>
      <c r="K35" s="436" t="s">
        <v>440</v>
      </c>
      <c r="L35" s="436"/>
      <c r="M35" s="717" t="str">
        <f>IF(M29="","",M29)</f>
        <v/>
      </c>
      <c r="N35" s="717"/>
      <c r="O35" s="437" t="s">
        <v>16</v>
      </c>
      <c r="P35" s="717" t="str">
        <f>IF(P29="","",P29)</f>
        <v/>
      </c>
      <c r="Q35" s="717"/>
      <c r="R35" s="437" t="s">
        <v>264</v>
      </c>
      <c r="S35" s="444"/>
      <c r="T35" s="437"/>
      <c r="U35" s="437"/>
      <c r="V35" s="437"/>
      <c r="W35" s="437"/>
      <c r="X35" s="437"/>
      <c r="Y35" s="437"/>
      <c r="Z35" s="437"/>
      <c r="AA35" s="437"/>
      <c r="AB35" s="439"/>
      <c r="AC35" s="699"/>
      <c r="AD35" s="699"/>
      <c r="AE35" s="699"/>
      <c r="AF35" s="699"/>
      <c r="AG35" s="440" t="s">
        <v>278</v>
      </c>
    </row>
    <row r="36" spans="1:43" ht="16.149999999999999" hidden="1" customHeight="1" outlineLevel="1">
      <c r="A36" s="433"/>
      <c r="B36" s="441" t="s">
        <v>446</v>
      </c>
      <c r="C36" s="436"/>
      <c r="D36" s="437"/>
      <c r="E36" s="437"/>
      <c r="F36" s="436"/>
      <c r="G36" s="437"/>
      <c r="H36" s="437"/>
      <c r="I36" s="436"/>
      <c r="J36" s="436"/>
      <c r="K36" s="436"/>
      <c r="L36" s="436"/>
      <c r="M36" s="437"/>
      <c r="N36" s="437"/>
      <c r="O36" s="437"/>
      <c r="P36" s="437"/>
      <c r="Q36" s="437"/>
      <c r="R36" s="437"/>
      <c r="S36" s="437"/>
      <c r="T36" s="437"/>
      <c r="U36" s="437"/>
      <c r="V36" s="437"/>
      <c r="W36" s="437"/>
      <c r="X36" s="447"/>
      <c r="Y36" s="437"/>
      <c r="Z36" s="437"/>
      <c r="AA36" s="437"/>
      <c r="AB36" s="439"/>
      <c r="AC36" s="718" t="str">
        <f>IF(AC32="","",SUM(AC32:AF35))</f>
        <v/>
      </c>
      <c r="AD36" s="718"/>
      <c r="AE36" s="718"/>
      <c r="AF36" s="718"/>
      <c r="AG36" s="440" t="s">
        <v>278</v>
      </c>
    </row>
    <row r="37" spans="1:43" ht="16.149999999999999" hidden="1" customHeight="1" outlineLevel="1">
      <c r="A37" s="442" t="s">
        <v>447</v>
      </c>
      <c r="B37" s="448"/>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719"/>
      <c r="AD37" s="719"/>
      <c r="AE37" s="719"/>
      <c r="AF37" s="719"/>
      <c r="AG37" s="449"/>
    </row>
    <row r="38" spans="1:43" ht="16.149999999999999" hidden="1" customHeight="1" outlineLevel="1">
      <c r="A38" s="433"/>
      <c r="B38" s="720" t="s">
        <v>436</v>
      </c>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1"/>
      <c r="AB38" s="721" t="s">
        <v>448</v>
      </c>
      <c r="AC38" s="722"/>
      <c r="AD38" s="722"/>
      <c r="AE38" s="722"/>
      <c r="AF38" s="722"/>
      <c r="AG38" s="723"/>
    </row>
    <row r="39" spans="1:43" ht="16.149999999999999" hidden="1" customHeight="1" outlineLevel="1">
      <c r="A39" s="433"/>
      <c r="B39" s="434" t="s">
        <v>438</v>
      </c>
      <c r="C39" s="435" t="s">
        <v>15</v>
      </c>
      <c r="D39" s="717" t="str">
        <f>IF(D26="","",D26)</f>
        <v/>
      </c>
      <c r="E39" s="717"/>
      <c r="F39" s="436" t="s">
        <v>16</v>
      </c>
      <c r="G39" s="717" t="str">
        <f>IF(G26="","",G26)</f>
        <v/>
      </c>
      <c r="H39" s="717"/>
      <c r="I39" s="436" t="s">
        <v>264</v>
      </c>
      <c r="J39" s="436" t="s">
        <v>439</v>
      </c>
      <c r="K39" s="436" t="s">
        <v>440</v>
      </c>
      <c r="L39" s="436"/>
      <c r="M39" s="717" t="str">
        <f>IF(M26="","",M26)</f>
        <v/>
      </c>
      <c r="N39" s="717"/>
      <c r="O39" s="437" t="s">
        <v>16</v>
      </c>
      <c r="P39" s="717" t="str">
        <f>IF(P26="","",P26)</f>
        <v/>
      </c>
      <c r="Q39" s="717"/>
      <c r="R39" s="437" t="s">
        <v>264</v>
      </c>
      <c r="S39" s="444"/>
      <c r="T39" s="444"/>
      <c r="U39" s="444"/>
      <c r="V39" s="444"/>
      <c r="W39" s="444"/>
      <c r="X39" s="444"/>
      <c r="Y39" s="444"/>
      <c r="Z39" s="444"/>
      <c r="AA39" s="444"/>
      <c r="AB39" s="439"/>
      <c r="AC39" s="718" t="str">
        <f>IFERROR(AC26*AC32*10,"")</f>
        <v/>
      </c>
      <c r="AD39" s="718"/>
      <c r="AE39" s="718"/>
      <c r="AF39" s="718"/>
      <c r="AG39" s="440" t="s">
        <v>270</v>
      </c>
    </row>
    <row r="40" spans="1:43" ht="16.149999999999999" hidden="1" customHeight="1" outlineLevel="1">
      <c r="A40" s="433"/>
      <c r="B40" s="434" t="s">
        <v>441</v>
      </c>
      <c r="C40" s="435" t="s">
        <v>15</v>
      </c>
      <c r="D40" s="717" t="str">
        <f>IF(D27="","",D27)</f>
        <v/>
      </c>
      <c r="E40" s="717"/>
      <c r="F40" s="436" t="s">
        <v>16</v>
      </c>
      <c r="G40" s="717" t="str">
        <f>IF(G27="","",G27)</f>
        <v/>
      </c>
      <c r="H40" s="717"/>
      <c r="I40" s="436" t="s">
        <v>264</v>
      </c>
      <c r="J40" s="436" t="s">
        <v>439</v>
      </c>
      <c r="K40" s="436" t="s">
        <v>440</v>
      </c>
      <c r="L40" s="436"/>
      <c r="M40" s="717" t="str">
        <f>IF(M27="","",M27)</f>
        <v/>
      </c>
      <c r="N40" s="717"/>
      <c r="O40" s="437" t="s">
        <v>16</v>
      </c>
      <c r="P40" s="717" t="str">
        <f>IF(P27="","",P27)</f>
        <v/>
      </c>
      <c r="Q40" s="717"/>
      <c r="R40" s="437" t="s">
        <v>264</v>
      </c>
      <c r="S40" s="444"/>
      <c r="T40" s="444"/>
      <c r="U40" s="444"/>
      <c r="V40" s="444"/>
      <c r="W40" s="444"/>
      <c r="X40" s="444"/>
      <c r="Y40" s="444"/>
      <c r="Z40" s="444"/>
      <c r="AA40" s="444"/>
      <c r="AB40" s="439"/>
      <c r="AC40" s="718" t="str">
        <f>IFERROR(AC27*AC33*10,"")</f>
        <v/>
      </c>
      <c r="AD40" s="718"/>
      <c r="AE40" s="718"/>
      <c r="AF40" s="718"/>
      <c r="AG40" s="440" t="s">
        <v>270</v>
      </c>
    </row>
    <row r="41" spans="1:43" ht="16.149999999999999" hidden="1" customHeight="1" outlineLevel="1">
      <c r="A41" s="433"/>
      <c r="B41" s="434" t="s">
        <v>442</v>
      </c>
      <c r="C41" s="435" t="s">
        <v>15</v>
      </c>
      <c r="D41" s="717" t="str">
        <f>IF(D28="","",D28)</f>
        <v/>
      </c>
      <c r="E41" s="717"/>
      <c r="F41" s="436" t="s">
        <v>16</v>
      </c>
      <c r="G41" s="717" t="str">
        <f>IF(G28="","",G28)</f>
        <v/>
      </c>
      <c r="H41" s="717"/>
      <c r="I41" s="436" t="s">
        <v>264</v>
      </c>
      <c r="J41" s="436" t="s">
        <v>439</v>
      </c>
      <c r="K41" s="436" t="s">
        <v>440</v>
      </c>
      <c r="L41" s="436"/>
      <c r="M41" s="717" t="str">
        <f>IF(M28="","",M28)</f>
        <v/>
      </c>
      <c r="N41" s="717"/>
      <c r="O41" s="437" t="s">
        <v>16</v>
      </c>
      <c r="P41" s="717" t="str">
        <f>IF(P28="","",P28)</f>
        <v/>
      </c>
      <c r="Q41" s="717"/>
      <c r="R41" s="437" t="s">
        <v>264</v>
      </c>
      <c r="S41" s="444"/>
      <c r="T41" s="444"/>
      <c r="U41" s="444"/>
      <c r="V41" s="444"/>
      <c r="W41" s="444"/>
      <c r="X41" s="444"/>
      <c r="Y41" s="444"/>
      <c r="Z41" s="444"/>
      <c r="AA41" s="444"/>
      <c r="AB41" s="439"/>
      <c r="AC41" s="718" t="str">
        <f>IFERROR(AC28*AC34*10,"")</f>
        <v/>
      </c>
      <c r="AD41" s="718"/>
      <c r="AE41" s="718"/>
      <c r="AF41" s="718"/>
      <c r="AG41" s="440" t="s">
        <v>270</v>
      </c>
    </row>
    <row r="42" spans="1:43" ht="16.149999999999999" hidden="1" customHeight="1" outlineLevel="1">
      <c r="A42" s="433"/>
      <c r="B42" s="450" t="s">
        <v>443</v>
      </c>
      <c r="C42" s="439" t="s">
        <v>15</v>
      </c>
      <c r="D42" s="717" t="str">
        <f>IF(D29="","",D29)</f>
        <v/>
      </c>
      <c r="E42" s="717"/>
      <c r="F42" s="436" t="s">
        <v>16</v>
      </c>
      <c r="G42" s="717" t="str">
        <f>IF(G29="","",G29)</f>
        <v/>
      </c>
      <c r="H42" s="717"/>
      <c r="I42" s="436" t="s">
        <v>264</v>
      </c>
      <c r="J42" s="436" t="s">
        <v>439</v>
      </c>
      <c r="K42" s="436" t="s">
        <v>440</v>
      </c>
      <c r="L42" s="436"/>
      <c r="M42" s="717" t="str">
        <f>IF(M29="","",M29)</f>
        <v/>
      </c>
      <c r="N42" s="717"/>
      <c r="O42" s="437" t="s">
        <v>16</v>
      </c>
      <c r="P42" s="717" t="str">
        <f>IF(P29="","",P29)</f>
        <v/>
      </c>
      <c r="Q42" s="717"/>
      <c r="R42" s="437" t="s">
        <v>264</v>
      </c>
      <c r="S42" s="444"/>
      <c r="T42" s="437"/>
      <c r="U42" s="437"/>
      <c r="V42" s="437"/>
      <c r="W42" s="437"/>
      <c r="X42" s="437"/>
      <c r="Y42" s="437"/>
      <c r="Z42" s="437"/>
      <c r="AA42" s="437"/>
      <c r="AB42" s="439"/>
      <c r="AC42" s="718" t="str">
        <f>IFERROR(AC29*AC35*10,"")</f>
        <v/>
      </c>
      <c r="AD42" s="718"/>
      <c r="AE42" s="718"/>
      <c r="AF42" s="718"/>
      <c r="AG42" s="440" t="s">
        <v>270</v>
      </c>
    </row>
    <row r="43" spans="1:43" s="50" customFormat="1" ht="16.149999999999999" hidden="1" customHeight="1" outlineLevel="1">
      <c r="A43" s="451"/>
      <c r="B43" s="452" t="s">
        <v>449</v>
      </c>
      <c r="C43" s="453" t="s">
        <v>450</v>
      </c>
      <c r="D43" s="454"/>
      <c r="E43" s="454"/>
      <c r="F43" s="453"/>
      <c r="G43" s="454"/>
      <c r="H43" s="454"/>
      <c r="I43" s="453"/>
      <c r="J43" s="453"/>
      <c r="K43" s="453"/>
      <c r="L43" s="453"/>
      <c r="M43" s="454"/>
      <c r="N43" s="454"/>
      <c r="O43" s="454"/>
      <c r="P43" s="454"/>
      <c r="Q43" s="454"/>
      <c r="R43" s="454"/>
      <c r="S43" s="454"/>
      <c r="T43" s="454"/>
      <c r="U43" s="454"/>
      <c r="V43" s="454"/>
      <c r="W43" s="454"/>
      <c r="X43" s="454"/>
      <c r="Y43" s="454"/>
      <c r="Z43" s="454"/>
      <c r="AA43" s="455"/>
      <c r="AB43" s="456"/>
      <c r="AC43" s="709">
        <v>1</v>
      </c>
      <c r="AD43" s="709"/>
      <c r="AE43" s="709"/>
      <c r="AF43" s="709"/>
      <c r="AG43" s="457" t="s">
        <v>270</v>
      </c>
      <c r="AH43" s="215"/>
      <c r="AI43" s="215"/>
      <c r="AJ43" s="215"/>
      <c r="AK43" s="215"/>
      <c r="AL43" s="215"/>
      <c r="AM43" s="215"/>
      <c r="AN43" s="215"/>
      <c r="AO43" s="215"/>
      <c r="AP43" s="215"/>
      <c r="AQ43" s="215"/>
    </row>
    <row r="44" spans="1:43" s="50" customFormat="1" ht="16.149999999999999" hidden="1" customHeight="1" outlineLevel="1">
      <c r="A44" s="451"/>
      <c r="B44" s="458" t="s">
        <v>451</v>
      </c>
      <c r="C44" s="453" t="s">
        <v>452</v>
      </c>
      <c r="D44" s="454"/>
      <c r="E44" s="454"/>
      <c r="F44" s="453"/>
      <c r="G44" s="454"/>
      <c r="H44" s="454"/>
      <c r="I44" s="453"/>
      <c r="J44" s="453"/>
      <c r="K44" s="453"/>
      <c r="L44" s="453"/>
      <c r="M44" s="454"/>
      <c r="N44" s="454"/>
      <c r="O44" s="454"/>
      <c r="P44" s="454"/>
      <c r="Q44" s="454"/>
      <c r="R44" s="454"/>
      <c r="S44" s="454"/>
      <c r="T44" s="454"/>
      <c r="U44" s="454"/>
      <c r="V44" s="454"/>
      <c r="W44" s="454"/>
      <c r="X44" s="454"/>
      <c r="Y44" s="454"/>
      <c r="Z44" s="454"/>
      <c r="AA44" s="455"/>
      <c r="AB44" s="456"/>
      <c r="AC44" s="709">
        <v>2</v>
      </c>
      <c r="AD44" s="709"/>
      <c r="AE44" s="709"/>
      <c r="AF44" s="709"/>
      <c r="AG44" s="457" t="s">
        <v>270</v>
      </c>
      <c r="AH44" s="215"/>
      <c r="AI44" s="215"/>
      <c r="AJ44" s="215"/>
      <c r="AK44" s="215"/>
      <c r="AL44" s="215"/>
      <c r="AM44" s="215"/>
      <c r="AN44" s="215"/>
      <c r="AO44" s="215"/>
      <c r="AP44" s="215"/>
      <c r="AQ44" s="215"/>
    </row>
    <row r="45" spans="1:43" ht="16.149999999999999" hidden="1" customHeight="1" outlineLevel="1" thickBot="1">
      <c r="A45" s="459"/>
      <c r="B45" s="460" t="s">
        <v>446</v>
      </c>
      <c r="C45" s="461"/>
      <c r="D45" s="462"/>
      <c r="E45" s="462"/>
      <c r="F45" s="461"/>
      <c r="G45" s="462"/>
      <c r="H45" s="462"/>
      <c r="I45" s="461"/>
      <c r="J45" s="461"/>
      <c r="K45" s="461"/>
      <c r="L45" s="461"/>
      <c r="M45" s="462"/>
      <c r="N45" s="462"/>
      <c r="O45" s="462"/>
      <c r="P45" s="462"/>
      <c r="Q45" s="462"/>
      <c r="R45" s="462"/>
      <c r="S45" s="462"/>
      <c r="T45" s="462"/>
      <c r="U45" s="462"/>
      <c r="V45" s="462"/>
      <c r="W45" s="462"/>
      <c r="X45" s="462"/>
      <c r="Y45" s="462"/>
      <c r="Z45" s="462"/>
      <c r="AA45" s="462"/>
      <c r="AB45" s="463"/>
      <c r="AC45" s="710" t="str">
        <f>IF(AC39="","",SUM(AC39:AF42)-AC43+AC44)</f>
        <v/>
      </c>
      <c r="AD45" s="710"/>
      <c r="AE45" s="710"/>
      <c r="AF45" s="710"/>
      <c r="AG45" s="464"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3"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13"/>
      <c r="AC47" s="713"/>
      <c r="AD47" s="713"/>
      <c r="AE47" s="713"/>
      <c r="AF47" s="713"/>
      <c r="AG47" s="37" t="s">
        <v>270</v>
      </c>
    </row>
    <row r="48" spans="1:43" ht="16.149999999999999"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41"/>
      <c r="AC48" s="641"/>
      <c r="AD48" s="641"/>
      <c r="AE48" s="641"/>
      <c r="AF48" s="641"/>
      <c r="AG48" s="6" t="s">
        <v>270</v>
      </c>
    </row>
    <row r="49" spans="1:34" ht="16.149999999999999" customHeight="1" thickBot="1">
      <c r="A49" s="414"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14"/>
      <c r="AC49" s="714"/>
      <c r="AD49" s="714"/>
      <c r="AE49" s="714"/>
      <c r="AF49" s="714"/>
      <c r="AG49" s="375"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5"/>
      <c r="AC50" s="465"/>
      <c r="AD50" s="465"/>
      <c r="AE50" s="465"/>
      <c r="AF50" s="465"/>
      <c r="AG50" s="152"/>
    </row>
    <row r="51" spans="1:34" ht="16.149999999999999" customHeight="1" thickBot="1">
      <c r="A51" s="415"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15">
        <f>SUM(AB47:AF49)</f>
        <v>0</v>
      </c>
      <c r="AC51" s="715"/>
      <c r="AD51" s="715"/>
      <c r="AE51" s="715"/>
      <c r="AF51" s="715"/>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6" t="s">
        <v>1563</v>
      </c>
      <c r="B53" s="4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1567</v>
      </c>
      <c r="B54" s="333"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7"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13"/>
      <c r="AC55" s="713"/>
      <c r="AD55" s="713"/>
      <c r="AE55" s="713"/>
      <c r="AF55" s="713"/>
      <c r="AG55" s="37" t="s">
        <v>270</v>
      </c>
    </row>
    <row r="56" spans="1:34" ht="16.149999999999999" customHeight="1" thickBot="1">
      <c r="A56" s="414"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14"/>
      <c r="AC56" s="714"/>
      <c r="AD56" s="714"/>
      <c r="AE56" s="714"/>
      <c r="AF56" s="714"/>
      <c r="AG56" s="375"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65"/>
      <c r="AC57" s="465"/>
      <c r="AD57" s="465"/>
      <c r="AE57" s="465"/>
      <c r="AF57" s="465"/>
      <c r="AG57" s="152"/>
    </row>
    <row r="58" spans="1:34" ht="16.149999999999999" customHeight="1">
      <c r="A58" s="418"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c r="A59" s="16"/>
      <c r="B59" s="421" t="s">
        <v>1623</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666">
        <f>AB51-AB55+AB56</f>
        <v>0</v>
      </c>
      <c r="AC59" s="666"/>
      <c r="AD59" s="666"/>
      <c r="AE59" s="666"/>
      <c r="AF59" s="666"/>
      <c r="AG59" s="17" t="s">
        <v>270</v>
      </c>
    </row>
    <row r="60" spans="1:34" ht="16.149999999999999" customHeight="1" thickBot="1">
      <c r="A60" s="414"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714"/>
      <c r="AC60" s="714"/>
      <c r="AD60" s="714"/>
      <c r="AE60" s="714"/>
      <c r="AF60" s="714"/>
      <c r="AG60" s="375"/>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16" t="str">
        <f>IF(AH60=TRUE,"問題なし","問題あり")</f>
        <v>問題あり</v>
      </c>
      <c r="AC61" s="716"/>
      <c r="AD61" s="716"/>
      <c r="AE61" s="716"/>
      <c r="AF61" s="716"/>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33" t="s">
        <v>1653</v>
      </c>
      <c r="B63" s="533"/>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row>
    <row r="64" spans="1:34" ht="16.149999999999999" hidden="1" customHeight="1" outlineLevel="1" thickBot="1">
      <c r="A64" s="472" t="s">
        <v>1567</v>
      </c>
      <c r="B64" s="422" t="s">
        <v>1624</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row>
    <row r="65" spans="1:43" ht="16.149999999999999" hidden="1" customHeight="1" outlineLevel="1">
      <c r="A65" s="428" t="s">
        <v>1654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711">
        <v>1500000</v>
      </c>
      <c r="AC65" s="711"/>
      <c r="AD65" s="711"/>
      <c r="AE65" s="711"/>
      <c r="AF65" s="711"/>
      <c r="AG65" s="546" t="s">
        <v>270</v>
      </c>
    </row>
    <row r="66" spans="1:43" ht="16.149999999999999" hidden="1" customHeight="1" outlineLevel="1">
      <c r="A66" s="433"/>
      <c r="B66" s="468" t="s">
        <v>1664</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699"/>
      <c r="AC66" s="699"/>
      <c r="AD66" s="699"/>
      <c r="AE66" s="699"/>
      <c r="AF66" s="699"/>
      <c r="AG66" s="467" t="s">
        <v>270</v>
      </c>
    </row>
    <row r="67" spans="1:43" ht="16.149999999999999" hidden="1" customHeight="1" outlineLevel="1">
      <c r="A67" s="433"/>
      <c r="B67" s="468" t="s">
        <v>1665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12">
        <f>AB59</f>
        <v>0</v>
      </c>
      <c r="AC67" s="712"/>
      <c r="AD67" s="712"/>
      <c r="AE67" s="712"/>
      <c r="AF67" s="712"/>
      <c r="AG67" s="467" t="s">
        <v>270</v>
      </c>
    </row>
    <row r="68" spans="1:43" s="50" customFormat="1" ht="16.149999999999999" hidden="1" customHeight="1" outlineLevel="1">
      <c r="A68" s="433"/>
      <c r="B68" s="469" t="s">
        <v>454</v>
      </c>
      <c r="C68" s="443"/>
      <c r="D68" s="532"/>
      <c r="E68" s="532"/>
      <c r="F68" s="443"/>
      <c r="G68" s="532"/>
      <c r="H68" s="532"/>
      <c r="I68" s="443"/>
      <c r="J68" s="443"/>
      <c r="K68" s="443"/>
      <c r="L68" s="443"/>
      <c r="M68" s="532"/>
      <c r="N68" s="532"/>
      <c r="O68" s="532"/>
      <c r="P68" s="532"/>
      <c r="Q68" s="532"/>
      <c r="R68" s="532"/>
      <c r="S68" s="532"/>
      <c r="T68" s="532"/>
      <c r="U68" s="532"/>
      <c r="V68" s="532"/>
      <c r="W68" s="532"/>
      <c r="X68" s="532"/>
      <c r="Y68" s="532"/>
      <c r="Z68" s="532"/>
      <c r="AA68" s="532"/>
      <c r="AB68" s="704"/>
      <c r="AC68" s="704"/>
      <c r="AD68" s="704"/>
      <c r="AE68" s="704"/>
      <c r="AF68" s="704"/>
      <c r="AG68" s="440" t="s">
        <v>270</v>
      </c>
      <c r="AH68" s="215"/>
      <c r="AI68" s="215"/>
      <c r="AJ68" s="215"/>
      <c r="AK68" s="215"/>
      <c r="AL68" s="215"/>
      <c r="AM68" s="215"/>
      <c r="AN68" s="215"/>
      <c r="AO68" s="215"/>
      <c r="AP68" s="215"/>
      <c r="AQ68" s="215"/>
    </row>
    <row r="69" spans="1:43" ht="16.149999999999999" hidden="1" customHeight="1" outlineLevel="1">
      <c r="A69" s="433"/>
      <c r="B69" s="468" t="s">
        <v>1655</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705">
        <v>1180000</v>
      </c>
      <c r="AC69" s="705"/>
      <c r="AD69" s="705"/>
      <c r="AE69" s="705"/>
      <c r="AF69" s="705"/>
      <c r="AG69" s="467" t="s">
        <v>270</v>
      </c>
    </row>
    <row r="70" spans="1:43" ht="16.149999999999999" hidden="1" customHeight="1" outlineLevel="1">
      <c r="A70" s="433"/>
      <c r="B70" s="468" t="s">
        <v>1656</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705">
        <v>120000</v>
      </c>
      <c r="AC70" s="705"/>
      <c r="AD70" s="705"/>
      <c r="AE70" s="705"/>
      <c r="AF70" s="705"/>
      <c r="AG70" s="467" t="s">
        <v>270</v>
      </c>
    </row>
    <row r="71" spans="1:43" ht="16.149999999999999" hidden="1" customHeight="1" outlineLevel="1" thickBot="1">
      <c r="A71" s="459"/>
      <c r="B71" s="535" t="s">
        <v>1657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706">
        <f>AB65-SUM(AB69:AF70)</f>
        <v>200000</v>
      </c>
      <c r="AC71" s="706"/>
      <c r="AD71" s="706"/>
      <c r="AE71" s="706"/>
      <c r="AF71" s="706"/>
      <c r="AG71" s="537" t="s">
        <v>270</v>
      </c>
    </row>
    <row r="72" spans="1:43" s="471" customFormat="1" ht="16.149999999999999" hidden="1" customHeight="1" outlineLevel="1" thickBot="1">
      <c r="A72" s="459" t="s">
        <v>455</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707"/>
      <c r="AC72" s="707"/>
      <c r="AD72" s="707"/>
      <c r="AE72" s="707"/>
      <c r="AF72" s="707"/>
      <c r="AG72" s="464"/>
      <c r="AH72" s="470" t="b">
        <v>0</v>
      </c>
      <c r="AI72" s="470"/>
      <c r="AJ72" s="470"/>
      <c r="AK72" s="470"/>
      <c r="AL72" s="470"/>
      <c r="AM72" s="470"/>
      <c r="AN72" s="470"/>
      <c r="AO72" s="470"/>
      <c r="AP72" s="470"/>
      <c r="AQ72" s="470"/>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08" t="str">
        <f>IF(AH72=TRUE,"問題なし","問題あり")</f>
        <v>問題あり</v>
      </c>
      <c r="AC73" s="708"/>
      <c r="AD73" s="708"/>
      <c r="AE73" s="708"/>
      <c r="AF73" s="708"/>
      <c r="AG73" s="3"/>
    </row>
    <row r="74" spans="1:43" ht="16.149999999999999" hidden="1" customHeight="1" outlineLevel="1">
      <c r="A74" s="472" t="s">
        <v>1567</v>
      </c>
      <c r="B74" s="422" t="s">
        <v>1659</v>
      </c>
      <c r="C74" s="42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43" ht="16.149999999999999" hidden="1" customHeight="1" outlineLevel="1">
      <c r="A75" s="422"/>
      <c r="B75" s="422" t="s">
        <v>1568</v>
      </c>
      <c r="C75" s="42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4"/>
      <c r="AC75" s="334"/>
      <c r="AD75" s="334"/>
      <c r="AE75" s="334"/>
      <c r="AF75" s="334"/>
      <c r="AG75" s="333"/>
    </row>
    <row r="76" spans="1:43" ht="16.149999999999999" hidden="1" customHeight="1" outlineLevel="1">
      <c r="A76" s="472" t="s">
        <v>1567</v>
      </c>
      <c r="B76" s="422" t="s">
        <v>1570</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row>
    <row r="77" spans="1:43" ht="16.149999999999999" hidden="1" customHeight="1" outlineLevel="1">
      <c r="A77" s="422"/>
      <c r="B77" s="422" t="s">
        <v>1569</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row>
    <row r="78" spans="1:43" ht="16.149999999999999" hidden="1" customHeight="1" outlineLevel="1">
      <c r="A78" s="472" t="s">
        <v>1567</v>
      </c>
      <c r="B78" s="538" t="s">
        <v>1660</v>
      </c>
      <c r="C78" s="42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4"/>
      <c r="AC78" s="334"/>
      <c r="AD78" s="334"/>
      <c r="AE78" s="334"/>
      <c r="AF78" s="334"/>
      <c r="AG78" s="333"/>
    </row>
    <row r="79" spans="1:43" ht="16.149999999999999" hidden="1" customHeight="1" outlineLevel="1">
      <c r="A79" s="422"/>
      <c r="B79" s="422" t="s">
        <v>1658</v>
      </c>
      <c r="C79" s="42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4"/>
      <c r="AC79" s="334"/>
      <c r="AD79" s="334"/>
      <c r="AE79" s="334"/>
      <c r="AF79" s="334"/>
      <c r="AG79" s="333"/>
    </row>
    <row r="80" spans="1:43" ht="16.149999999999999" hidden="1" customHeight="1" outlineLevel="1">
      <c r="A80" s="517" t="s">
        <v>1567</v>
      </c>
      <c r="B80" s="538" t="s">
        <v>1661</v>
      </c>
      <c r="C80" s="427"/>
      <c r="D80" s="3"/>
      <c r="E80" s="3"/>
      <c r="F80" s="3"/>
      <c r="G80" s="3"/>
      <c r="H80" s="3"/>
      <c r="I80" s="3"/>
      <c r="J80" s="3"/>
      <c r="K80" s="3"/>
      <c r="L80" s="3"/>
      <c r="M80" s="3"/>
      <c r="N80" s="3"/>
      <c r="O80" s="3"/>
      <c r="P80" s="3"/>
      <c r="Q80" s="3"/>
      <c r="R80" s="3"/>
      <c r="S80" s="3"/>
      <c r="T80" s="3"/>
      <c r="U80" s="3"/>
      <c r="V80" s="3"/>
      <c r="W80" s="3"/>
      <c r="X80" s="3"/>
      <c r="Y80" s="3"/>
      <c r="Z80" s="3"/>
      <c r="AA80" s="3"/>
      <c r="AB80" s="331"/>
      <c r="AC80" s="331"/>
      <c r="AD80" s="331"/>
      <c r="AE80" s="331"/>
      <c r="AF80" s="331"/>
      <c r="AG80" s="3"/>
    </row>
    <row r="81" spans="1:33" ht="16.149999999999999" hidden="1" customHeight="1" outlineLevel="1">
      <c r="A81" s="517"/>
      <c r="B81" s="538" t="s">
        <v>1594</v>
      </c>
      <c r="C81" s="427"/>
      <c r="D81" s="3"/>
      <c r="E81" s="3"/>
      <c r="F81" s="3"/>
      <c r="G81" s="3"/>
      <c r="H81" s="3"/>
      <c r="I81" s="3"/>
      <c r="J81" s="3"/>
      <c r="K81" s="3"/>
      <c r="L81" s="3"/>
      <c r="M81" s="3"/>
      <c r="N81" s="3"/>
      <c r="O81" s="3"/>
      <c r="P81" s="3"/>
      <c r="Q81" s="3"/>
      <c r="R81" s="3"/>
      <c r="S81" s="3"/>
      <c r="T81" s="3"/>
      <c r="U81" s="3"/>
      <c r="V81" s="3"/>
      <c r="W81" s="3"/>
      <c r="X81" s="3"/>
      <c r="Y81" s="3"/>
      <c r="Z81" s="3"/>
      <c r="AA81" s="3"/>
      <c r="AB81" s="331"/>
      <c r="AC81" s="331"/>
      <c r="AD81" s="331"/>
      <c r="AE81" s="331"/>
      <c r="AF81" s="331"/>
      <c r="AG81" s="3"/>
    </row>
    <row r="82" spans="1:33" ht="16.149999999999999" hidden="1" customHeight="1" outlineLevel="1">
      <c r="A82" s="517"/>
      <c r="B82" s="538" t="s">
        <v>1593</v>
      </c>
      <c r="C82" s="427"/>
      <c r="D82" s="3"/>
      <c r="E82" s="3"/>
      <c r="F82" s="3"/>
      <c r="G82" s="3"/>
      <c r="H82" s="3"/>
      <c r="I82" s="3"/>
      <c r="J82" s="3"/>
      <c r="K82" s="3"/>
      <c r="L82" s="3"/>
      <c r="M82" s="3"/>
      <c r="N82" s="3"/>
      <c r="O82" s="3"/>
      <c r="P82" s="3"/>
      <c r="Q82" s="3"/>
      <c r="R82" s="3"/>
      <c r="S82" s="3"/>
      <c r="T82" s="3"/>
      <c r="U82" s="3"/>
      <c r="V82" s="3"/>
      <c r="W82" s="3"/>
      <c r="X82" s="3"/>
      <c r="Y82" s="3"/>
      <c r="Z82" s="3"/>
      <c r="AA82" s="3"/>
      <c r="AB82" s="331"/>
      <c r="AC82" s="331"/>
      <c r="AD82" s="331"/>
      <c r="AE82" s="331"/>
      <c r="AF82" s="331"/>
      <c r="AG82" s="3"/>
    </row>
    <row r="83" spans="1:33" ht="16.149999999999999" hidden="1" customHeight="1" outlineLevel="1">
      <c r="A83" s="517" t="s">
        <v>1567</v>
      </c>
      <c r="B83" s="538" t="s">
        <v>1662</v>
      </c>
      <c r="C83" s="427"/>
      <c r="D83" s="3"/>
      <c r="E83" s="3"/>
      <c r="F83" s="3"/>
      <c r="G83" s="3"/>
      <c r="H83" s="3"/>
      <c r="I83" s="3"/>
      <c r="J83" s="3"/>
      <c r="K83" s="3"/>
      <c r="L83" s="3"/>
      <c r="M83" s="3"/>
      <c r="N83" s="3"/>
      <c r="O83" s="3"/>
      <c r="P83" s="3"/>
      <c r="Q83" s="3"/>
      <c r="R83" s="3"/>
      <c r="S83" s="3"/>
      <c r="T83" s="3"/>
      <c r="U83" s="3"/>
      <c r="V83" s="3"/>
      <c r="W83" s="3"/>
      <c r="X83" s="3"/>
      <c r="Y83" s="3"/>
      <c r="Z83" s="3"/>
      <c r="AA83" s="3"/>
      <c r="AB83" s="331"/>
      <c r="AC83" s="331"/>
      <c r="AD83" s="331"/>
      <c r="AE83" s="331"/>
      <c r="AF83" s="331"/>
      <c r="AG83" s="3"/>
    </row>
    <row r="84" spans="1:33" ht="16.149999999999999" hidden="1" customHeight="1" outlineLevel="1">
      <c r="A84" s="547"/>
      <c r="B84" s="427"/>
      <c r="C84" s="427"/>
      <c r="D84" s="3"/>
      <c r="E84" s="3"/>
      <c r="F84" s="3"/>
      <c r="G84" s="3"/>
      <c r="H84" s="3"/>
      <c r="I84" s="3"/>
      <c r="J84" s="3"/>
      <c r="K84" s="3"/>
      <c r="L84" s="3"/>
      <c r="M84" s="3"/>
      <c r="N84" s="3"/>
      <c r="O84" s="3"/>
      <c r="P84" s="3"/>
      <c r="Q84" s="3"/>
      <c r="R84" s="3"/>
      <c r="S84" s="3"/>
      <c r="T84" s="3"/>
      <c r="U84" s="3"/>
      <c r="V84" s="3"/>
      <c r="W84" s="3"/>
      <c r="X84" s="3"/>
      <c r="Y84" s="3"/>
      <c r="Z84" s="3"/>
      <c r="AA84" s="401"/>
      <c r="AB84" s="401"/>
      <c r="AC84" s="401"/>
      <c r="AD84" s="401"/>
      <c r="AE84" s="401"/>
      <c r="AF84" s="3"/>
    </row>
    <row r="85" spans="1:33" ht="16.149999999999999"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401"/>
      <c r="AB85" s="401"/>
      <c r="AC85" s="401"/>
      <c r="AD85" s="401"/>
      <c r="AE85" s="401"/>
      <c r="AF85" s="3"/>
    </row>
    <row r="86" spans="1:33" ht="16.149999999999999" customHeight="1">
      <c r="A86" s="332" t="s">
        <v>1567</v>
      </c>
      <c r="B86" s="425" t="s">
        <v>1576</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332" t="s">
        <v>1567</v>
      </c>
      <c r="B87" s="425" t="s">
        <v>1577</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3"/>
      <c r="B88" s="333" t="s">
        <v>1579</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row>
    <row r="89" spans="1:33" ht="16.149999999999999" customHeight="1">
      <c r="A89" s="333"/>
      <c r="B89" s="333" t="s">
        <v>1580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row>
    <row r="90" spans="1:33" ht="16.149999999999999" customHeight="1">
      <c r="A90" s="531" t="s">
        <v>1567</v>
      </c>
      <c r="B90" s="333" t="s">
        <v>1730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row>
    <row r="91" spans="1:33" ht="16.149999999999999" customHeight="1">
      <c r="A91" s="332" t="s">
        <v>1567</v>
      </c>
      <c r="B91" s="333" t="s">
        <v>1581</v>
      </c>
      <c r="C91" s="3"/>
      <c r="D91" s="3"/>
      <c r="E91" s="3"/>
      <c r="F91" s="3"/>
      <c r="G91" s="3"/>
      <c r="H91" s="3"/>
      <c r="I91" s="3"/>
      <c r="J91" s="3"/>
      <c r="K91" s="3"/>
      <c r="L91" s="3"/>
      <c r="M91" s="3"/>
      <c r="N91" s="3"/>
      <c r="O91" s="3"/>
      <c r="P91" s="3"/>
      <c r="Q91" s="3"/>
      <c r="R91" s="3"/>
      <c r="S91" s="3"/>
      <c r="T91" s="3"/>
      <c r="U91" s="3"/>
      <c r="V91" s="3"/>
      <c r="W91" s="3"/>
      <c r="X91" s="3"/>
      <c r="Y91" s="3"/>
      <c r="Z91" s="3"/>
      <c r="AA91" s="401"/>
      <c r="AB91" s="401"/>
      <c r="AC91" s="401"/>
      <c r="AD91" s="401"/>
      <c r="AE91" s="401"/>
      <c r="AF91" s="3"/>
    </row>
    <row r="92" spans="1:33" ht="16.149999999999999" customHeight="1">
      <c r="A92" s="164"/>
      <c r="B92" s="333" t="s">
        <v>1578</v>
      </c>
      <c r="C92" s="3"/>
      <c r="D92" s="3"/>
      <c r="E92" s="3"/>
      <c r="F92" s="3"/>
      <c r="G92" s="3"/>
      <c r="H92" s="3"/>
      <c r="I92" s="3"/>
      <c r="J92" s="3"/>
      <c r="K92" s="3"/>
      <c r="L92" s="3"/>
      <c r="M92" s="3"/>
      <c r="N92" s="3"/>
      <c r="O92" s="3"/>
      <c r="P92" s="3"/>
      <c r="Q92" s="3"/>
      <c r="R92" s="3"/>
      <c r="S92" s="3"/>
      <c r="T92" s="3"/>
      <c r="U92" s="3"/>
      <c r="V92" s="3"/>
      <c r="W92" s="3"/>
      <c r="X92" s="3"/>
      <c r="Y92" s="3"/>
      <c r="Z92" s="3"/>
      <c r="AA92" s="401"/>
      <c r="AB92" s="401"/>
      <c r="AC92" s="401"/>
      <c r="AD92" s="401"/>
      <c r="AE92" s="401"/>
      <c r="AF92" s="3"/>
    </row>
    <row r="93" spans="1:33" ht="16.149999999999999" customHeight="1">
      <c r="A93" s="426" t="s">
        <v>1625</v>
      </c>
      <c r="B93" s="333"/>
      <c r="C93" s="3"/>
      <c r="D93" s="3"/>
      <c r="E93" s="3"/>
      <c r="F93" s="3"/>
      <c r="G93" s="3"/>
      <c r="H93" s="3"/>
      <c r="I93" s="3"/>
      <c r="J93" s="3"/>
      <c r="K93" s="3"/>
      <c r="L93" s="3"/>
      <c r="M93" s="3"/>
      <c r="N93" s="3"/>
      <c r="O93" s="3"/>
      <c r="P93" s="3"/>
      <c r="Q93" s="3"/>
      <c r="R93" s="3"/>
      <c r="S93" s="3"/>
      <c r="T93" s="3"/>
      <c r="U93" s="3"/>
      <c r="V93" s="3"/>
      <c r="W93" s="3"/>
      <c r="X93" s="3"/>
      <c r="Y93" s="3"/>
      <c r="Z93" s="3"/>
      <c r="AA93" s="401"/>
      <c r="AB93" s="401"/>
      <c r="AC93" s="401"/>
      <c r="AD93" s="401"/>
      <c r="AE93" s="401"/>
      <c r="AF93" s="3"/>
    </row>
    <row r="94" spans="1:33" ht="16.149999999999999"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149999999999999"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50"/>
      <c r="AC95" s="650"/>
      <c r="AD95" s="650"/>
      <c r="AE95" s="650"/>
      <c r="AF95" s="650"/>
      <c r="AG95" s="79" t="s">
        <v>291</v>
      </c>
    </row>
    <row r="96" spans="1:33" ht="16.149999999999999"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41"/>
      <c r="AC96" s="641"/>
      <c r="AD96" s="641"/>
      <c r="AE96" s="641"/>
      <c r="AF96" s="641"/>
      <c r="AG96" s="126" t="s">
        <v>270</v>
      </c>
    </row>
    <row r="97" spans="1:33" ht="16.149999999999999"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49"/>
      <c r="AC97" s="649"/>
      <c r="AD97" s="649"/>
      <c r="AE97" s="649"/>
      <c r="AF97" s="649"/>
      <c r="AG97" s="181" t="s">
        <v>270</v>
      </c>
    </row>
    <row r="98" spans="1:33" ht="16.149999999999999"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629"/>
      <c r="AC98" s="629"/>
      <c r="AD98" s="629"/>
      <c r="AE98" s="629"/>
      <c r="AF98" s="629"/>
      <c r="AG98" s="181" t="s">
        <v>270</v>
      </c>
    </row>
    <row r="99" spans="1:33" ht="16.149999999999999"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41"/>
      <c r="AC99" s="641"/>
      <c r="AD99" s="641"/>
      <c r="AE99" s="641"/>
      <c r="AF99" s="641"/>
      <c r="AG99" s="128" t="s">
        <v>270</v>
      </c>
    </row>
    <row r="100" spans="1:33" ht="16.149999999999999"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66">
        <f>AB98-AB99</f>
        <v>0</v>
      </c>
      <c r="AC100" s="666"/>
      <c r="AD100" s="666"/>
      <c r="AE100" s="666"/>
      <c r="AF100" s="666"/>
      <c r="AG100" s="129" t="s">
        <v>297</v>
      </c>
    </row>
    <row r="101" spans="1:33" ht="16.149999999999999"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703">
        <f>IFERROR(AB100/AB96*100,0)</f>
        <v>0</v>
      </c>
      <c r="AC101" s="703"/>
      <c r="AD101" s="703"/>
      <c r="AE101" s="703"/>
      <c r="AF101" s="703"/>
      <c r="AG101" s="130" t="s">
        <v>299</v>
      </c>
    </row>
    <row r="102" spans="1:33" ht="16.149999999999999"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149999999999999" customHeight="1" thickBot="1">
      <c r="A103" s="349"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50"/>
      <c r="AB103" s="350"/>
      <c r="AC103" s="350"/>
      <c r="AD103" s="350"/>
      <c r="AE103" s="350"/>
      <c r="AF103" s="350"/>
      <c r="AG103" s="350"/>
    </row>
    <row r="104" spans="1:33" ht="16.149999999999999"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50"/>
      <c r="AC104" s="650"/>
      <c r="AD104" s="650"/>
      <c r="AE104" s="650"/>
      <c r="AF104" s="650"/>
      <c r="AG104" s="79" t="s">
        <v>291</v>
      </c>
    </row>
    <row r="105" spans="1:33" ht="16.149999999999999"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41"/>
      <c r="AC105" s="641"/>
      <c r="AD105" s="641"/>
      <c r="AE105" s="641"/>
      <c r="AF105" s="641"/>
      <c r="AG105" s="126" t="s">
        <v>270</v>
      </c>
    </row>
    <row r="106" spans="1:33" ht="16.149999999999999"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49"/>
      <c r="AC106" s="649"/>
      <c r="AD106" s="649"/>
      <c r="AE106" s="649"/>
      <c r="AF106" s="649"/>
      <c r="AG106" s="181" t="s">
        <v>270</v>
      </c>
    </row>
    <row r="107" spans="1:33" ht="16.149999999999999"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29"/>
      <c r="AC107" s="629"/>
      <c r="AD107" s="629"/>
      <c r="AE107" s="629"/>
      <c r="AF107" s="629"/>
      <c r="AG107" s="181" t="s">
        <v>270</v>
      </c>
    </row>
    <row r="108" spans="1:33" ht="16.149999999999999"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41"/>
      <c r="AC108" s="641"/>
      <c r="AD108" s="641"/>
      <c r="AE108" s="641"/>
      <c r="AF108" s="641"/>
      <c r="AG108" s="128" t="s">
        <v>270</v>
      </c>
    </row>
    <row r="109" spans="1:33" ht="16.149999999999999"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66">
        <f>AB107-AB108</f>
        <v>0</v>
      </c>
      <c r="AC109" s="666"/>
      <c r="AD109" s="666"/>
      <c r="AE109" s="666"/>
      <c r="AF109" s="666"/>
      <c r="AG109" s="129" t="s">
        <v>297</v>
      </c>
    </row>
    <row r="110" spans="1:33" ht="16.350000000000001"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703">
        <f>IFERROR(AB109/AB105*100,0)</f>
        <v>0</v>
      </c>
      <c r="AC110" s="703"/>
      <c r="AD110" s="703"/>
      <c r="AE110" s="703"/>
      <c r="AF110" s="703"/>
      <c r="AG110" s="130" t="s">
        <v>299</v>
      </c>
    </row>
    <row r="111" spans="1:33" ht="16.350000000000001" customHeight="1"/>
    <row r="112" spans="1:33" ht="16.149999999999999"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71"/>
      <c r="AB112" s="671"/>
      <c r="AC112" s="671"/>
      <c r="AD112" s="671"/>
      <c r="AE112" s="671"/>
      <c r="AF112" s="671"/>
      <c r="AG112" s="671"/>
    </row>
    <row r="113" spans="1:33" ht="16.149999999999999"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50"/>
      <c r="AC113" s="650"/>
      <c r="AD113" s="650"/>
      <c r="AE113" s="650"/>
      <c r="AF113" s="650"/>
      <c r="AG113" s="79" t="s">
        <v>291</v>
      </c>
    </row>
    <row r="114" spans="1:33" ht="16.149999999999999"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41"/>
      <c r="AC114" s="641"/>
      <c r="AD114" s="641"/>
      <c r="AE114" s="641"/>
      <c r="AF114" s="641"/>
      <c r="AG114" s="126" t="s">
        <v>270</v>
      </c>
    </row>
    <row r="115" spans="1:33" ht="16.149999999999999"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49"/>
      <c r="AC115" s="649"/>
      <c r="AD115" s="649"/>
      <c r="AE115" s="649"/>
      <c r="AF115" s="649"/>
      <c r="AG115" s="181" t="s">
        <v>270</v>
      </c>
    </row>
    <row r="116" spans="1:33" ht="16.149999999999999"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29"/>
      <c r="AC116" s="629"/>
      <c r="AD116" s="629"/>
      <c r="AE116" s="629"/>
      <c r="AF116" s="629"/>
      <c r="AG116" s="181" t="s">
        <v>270</v>
      </c>
    </row>
    <row r="117" spans="1:33" ht="16.149999999999999"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41"/>
      <c r="AC117" s="641"/>
      <c r="AD117" s="641"/>
      <c r="AE117" s="641"/>
      <c r="AF117" s="641"/>
      <c r="AG117" s="128" t="s">
        <v>270</v>
      </c>
    </row>
    <row r="118" spans="1:33" ht="16.149999999999999"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66">
        <f>AB116-AB117</f>
        <v>0</v>
      </c>
      <c r="AC118" s="666"/>
      <c r="AD118" s="666"/>
      <c r="AE118" s="666"/>
      <c r="AF118" s="666"/>
      <c r="AG118" s="129" t="s">
        <v>297</v>
      </c>
    </row>
    <row r="119" spans="1:33" ht="16.350000000000001"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703">
        <f>IFERROR(AB118/AB114*100,0)</f>
        <v>0</v>
      </c>
      <c r="AC119" s="703"/>
      <c r="AD119" s="703"/>
      <c r="AE119" s="703"/>
      <c r="AF119" s="703"/>
      <c r="AG119" s="130" t="s">
        <v>299</v>
      </c>
    </row>
    <row r="120" spans="1:33" ht="16.350000000000001" customHeight="1"/>
    <row r="121" spans="1:33" ht="16.149999999999999"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71"/>
      <c r="AB121" s="671"/>
      <c r="AC121" s="671"/>
      <c r="AD121" s="671"/>
      <c r="AE121" s="671"/>
      <c r="AF121" s="671"/>
      <c r="AG121" s="671"/>
    </row>
    <row r="122" spans="1:33" ht="16.149999999999999"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50"/>
      <c r="AC122" s="650"/>
      <c r="AD122" s="650"/>
      <c r="AE122" s="650"/>
      <c r="AF122" s="650"/>
      <c r="AG122" s="79" t="s">
        <v>291</v>
      </c>
    </row>
    <row r="123" spans="1:33" ht="16.149999999999999"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41"/>
      <c r="AC123" s="641"/>
      <c r="AD123" s="641"/>
      <c r="AE123" s="641"/>
      <c r="AF123" s="641"/>
      <c r="AG123" s="126" t="s">
        <v>270</v>
      </c>
    </row>
    <row r="124" spans="1:33" ht="16.149999999999999"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49"/>
      <c r="AC124" s="649"/>
      <c r="AD124" s="649"/>
      <c r="AE124" s="649"/>
      <c r="AF124" s="649"/>
      <c r="AG124" s="181" t="s">
        <v>270</v>
      </c>
    </row>
    <row r="125" spans="1:33" ht="16.149999999999999"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29"/>
      <c r="AC125" s="629"/>
      <c r="AD125" s="629"/>
      <c r="AE125" s="629"/>
      <c r="AF125" s="629"/>
      <c r="AG125" s="181" t="s">
        <v>270</v>
      </c>
    </row>
    <row r="126" spans="1:33" ht="16.149999999999999"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41"/>
      <c r="AC126" s="641"/>
      <c r="AD126" s="641"/>
      <c r="AE126" s="641"/>
      <c r="AF126" s="641"/>
      <c r="AG126" s="128" t="s">
        <v>270</v>
      </c>
    </row>
    <row r="127" spans="1:33" ht="16.350000000000001"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66">
        <f>AB125-AB126</f>
        <v>0</v>
      </c>
      <c r="AC127" s="666"/>
      <c r="AD127" s="666"/>
      <c r="AE127" s="666"/>
      <c r="AF127" s="666"/>
      <c r="AG127" s="129" t="s">
        <v>297</v>
      </c>
    </row>
    <row r="128" spans="1:33" ht="16.350000000000001"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703">
        <f>IFERROR(AB127/AB123*100,0)</f>
        <v>0</v>
      </c>
      <c r="AC128" s="703"/>
      <c r="AD128" s="703"/>
      <c r="AE128" s="703"/>
      <c r="AF128" s="703"/>
      <c r="AG128" s="130" t="s">
        <v>299</v>
      </c>
    </row>
    <row r="129" spans="1:35" ht="16.350000000000001" customHeight="1">
      <c r="AG129" s="28"/>
    </row>
    <row r="130" spans="1:35" ht="16.350000000000001" customHeight="1" thickBot="1">
      <c r="A130" s="672" t="s">
        <v>477</v>
      </c>
      <c r="B130" s="672"/>
      <c r="C130" s="672"/>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204"/>
      <c r="AI130" s="204"/>
    </row>
    <row r="131" spans="1:35" ht="16.350000000000001"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50"/>
      <c r="AC131" s="650"/>
      <c r="AD131" s="650"/>
      <c r="AE131" s="650"/>
      <c r="AF131" s="650"/>
      <c r="AG131" s="79" t="s">
        <v>291</v>
      </c>
      <c r="AH131" s="194"/>
      <c r="AI131" s="194"/>
    </row>
    <row r="132" spans="1:35" ht="16.350000000000001"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41"/>
      <c r="AC132" s="641"/>
      <c r="AD132" s="641"/>
      <c r="AE132" s="641"/>
      <c r="AF132" s="641"/>
      <c r="AG132" s="126" t="s">
        <v>270</v>
      </c>
    </row>
    <row r="133" spans="1:35" ht="16.350000000000001"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49"/>
      <c r="AC133" s="649"/>
      <c r="AD133" s="649"/>
      <c r="AE133" s="649"/>
      <c r="AF133" s="649"/>
      <c r="AG133" s="181" t="s">
        <v>270</v>
      </c>
    </row>
    <row r="134" spans="1:35" ht="16.350000000000001"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29"/>
      <c r="AC134" s="629"/>
      <c r="AD134" s="629"/>
      <c r="AE134" s="629"/>
      <c r="AF134" s="629"/>
      <c r="AG134" s="181" t="s">
        <v>270</v>
      </c>
    </row>
    <row r="135" spans="1:35" ht="16.350000000000001"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41"/>
      <c r="AC135" s="641"/>
      <c r="AD135" s="641"/>
      <c r="AE135" s="641"/>
      <c r="AF135" s="641"/>
      <c r="AG135" s="128" t="s">
        <v>270</v>
      </c>
    </row>
    <row r="136" spans="1:35" ht="16.350000000000001"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66">
        <f>AB134-AB135</f>
        <v>0</v>
      </c>
      <c r="AC136" s="666"/>
      <c r="AD136" s="666"/>
      <c r="AE136" s="666"/>
      <c r="AF136" s="666"/>
      <c r="AG136" s="129" t="s">
        <v>297</v>
      </c>
    </row>
    <row r="137" spans="1:35" ht="16.350000000000001"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703">
        <f>IFERROR(AB136/AB132*100,0)</f>
        <v>0</v>
      </c>
      <c r="AC137" s="703"/>
      <c r="AD137" s="703"/>
      <c r="AE137" s="703"/>
      <c r="AF137" s="703"/>
      <c r="AG137" s="130" t="s">
        <v>299</v>
      </c>
    </row>
    <row r="138" spans="1:35" ht="16.350000000000001" customHeight="1">
      <c r="AG138" s="28"/>
    </row>
    <row r="139" spans="1:35" ht="16.149999999999999"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71"/>
      <c r="AB139" s="671"/>
      <c r="AC139" s="671"/>
      <c r="AD139" s="671"/>
      <c r="AE139" s="671"/>
      <c r="AF139" s="671"/>
      <c r="AG139" s="671"/>
    </row>
    <row r="140" spans="1:35" ht="16.149999999999999"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50"/>
      <c r="AC140" s="650"/>
      <c r="AD140" s="650"/>
      <c r="AE140" s="650"/>
      <c r="AF140" s="650"/>
      <c r="AG140" s="79" t="s">
        <v>291</v>
      </c>
    </row>
    <row r="141" spans="1:35" ht="16.149999999999999"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41"/>
      <c r="AC141" s="641"/>
      <c r="AD141" s="641"/>
      <c r="AE141" s="641"/>
      <c r="AF141" s="641"/>
      <c r="AG141" s="126" t="s">
        <v>270</v>
      </c>
    </row>
    <row r="142" spans="1:35" ht="16.149999999999999"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49"/>
      <c r="AC142" s="649"/>
      <c r="AD142" s="649"/>
      <c r="AE142" s="649"/>
      <c r="AF142" s="649"/>
      <c r="AG142" s="181" t="s">
        <v>270</v>
      </c>
    </row>
    <row r="143" spans="1:35" ht="16.149999999999999"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29"/>
      <c r="AC143" s="629"/>
      <c r="AD143" s="629"/>
      <c r="AE143" s="629"/>
      <c r="AF143" s="629"/>
      <c r="AG143" s="181" t="s">
        <v>270</v>
      </c>
    </row>
    <row r="144" spans="1:35" ht="16.149999999999999"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41"/>
      <c r="AC144" s="641"/>
      <c r="AD144" s="641"/>
      <c r="AE144" s="641"/>
      <c r="AF144" s="641"/>
      <c r="AG144" s="128" t="s">
        <v>270</v>
      </c>
    </row>
    <row r="145" spans="1:35" ht="16.149999999999999"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66">
        <f>AB143-AB144</f>
        <v>0</v>
      </c>
      <c r="AC145" s="666"/>
      <c r="AD145" s="666"/>
      <c r="AE145" s="666"/>
      <c r="AF145" s="666"/>
      <c r="AG145" s="129" t="s">
        <v>297</v>
      </c>
    </row>
    <row r="146" spans="1:35" ht="16.350000000000001"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703">
        <f>IFERROR(AB145/AB141*100,0)</f>
        <v>0</v>
      </c>
      <c r="AC146" s="703"/>
      <c r="AD146" s="703"/>
      <c r="AE146" s="703"/>
      <c r="AF146" s="703"/>
      <c r="AG146" s="130" t="s">
        <v>299</v>
      </c>
    </row>
    <row r="147" spans="1:35" ht="16.350000000000001" customHeight="1"/>
    <row r="148" spans="1:35" ht="16.350000000000001"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149999999999999"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69"/>
      <c r="AB149" s="669"/>
      <c r="AC149" s="669"/>
      <c r="AD149" s="669"/>
      <c r="AE149" s="669"/>
      <c r="AF149" s="669"/>
      <c r="AG149" s="669"/>
      <c r="AH149" s="204"/>
      <c r="AI149" s="204"/>
    </row>
    <row r="150" spans="1:35" ht="16.149999999999999"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50"/>
      <c r="AC150" s="650"/>
      <c r="AD150" s="650"/>
      <c r="AE150" s="650"/>
      <c r="AF150" s="650"/>
      <c r="AG150" s="82" t="s">
        <v>291</v>
      </c>
      <c r="AH150" s="194"/>
      <c r="AI150" s="194"/>
    </row>
    <row r="151" spans="1:35" ht="16.149999999999999" hidden="1" customHeight="1" outlineLevel="1">
      <c r="A151" s="473" t="s">
        <v>483</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699"/>
      <c r="AC151" s="699"/>
      <c r="AD151" s="699"/>
      <c r="AE151" s="699"/>
      <c r="AF151" s="699"/>
      <c r="AG151" s="476" t="s">
        <v>270</v>
      </c>
      <c r="AH151" s="194"/>
      <c r="AI151" s="194"/>
    </row>
    <row r="152" spans="1:35" ht="16.149999999999999"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41"/>
      <c r="AC152" s="641"/>
      <c r="AD152" s="641"/>
      <c r="AE152" s="641"/>
      <c r="AF152" s="641"/>
      <c r="AG152" s="120" t="s">
        <v>270</v>
      </c>
    </row>
    <row r="153" spans="1:35" ht="16.149999999999999" hidden="1" customHeight="1" outlineLevel="1">
      <c r="A153" s="473" t="s">
        <v>484</v>
      </c>
      <c r="B153" s="477"/>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700"/>
      <c r="AC153" s="700"/>
      <c r="AD153" s="700"/>
      <c r="AE153" s="700"/>
      <c r="AF153" s="700"/>
      <c r="AG153" s="478" t="s">
        <v>270</v>
      </c>
    </row>
    <row r="154" spans="1:35" ht="16.149999999999999"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42"/>
      <c r="AC154" s="642"/>
      <c r="AD154" s="642"/>
      <c r="AE154" s="642"/>
      <c r="AF154" s="642"/>
      <c r="AG154" s="132" t="s">
        <v>270</v>
      </c>
    </row>
    <row r="155" spans="1:35" ht="16.149999999999999" hidden="1" customHeight="1" outlineLevel="1">
      <c r="A155" s="479" t="s">
        <v>1698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701"/>
      <c r="AC155" s="701"/>
      <c r="AD155" s="701"/>
      <c r="AE155" s="701"/>
      <c r="AF155" s="701"/>
      <c r="AG155" s="478" t="s">
        <v>270</v>
      </c>
    </row>
    <row r="156" spans="1:35" ht="16.149999999999999"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2"/>
      <c r="AC156" s="702"/>
      <c r="AD156" s="702"/>
      <c r="AE156" s="702"/>
      <c r="AF156" s="702"/>
      <c r="AG156" s="132" t="s">
        <v>270</v>
      </c>
    </row>
    <row r="157" spans="1:35" ht="16.149999999999999"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42"/>
      <c r="AC157" s="642"/>
      <c r="AD157" s="642"/>
      <c r="AE157" s="642"/>
      <c r="AF157" s="642"/>
      <c r="AG157" s="135" t="s">
        <v>270</v>
      </c>
    </row>
    <row r="158" spans="1:35" ht="16.149999999999999"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66">
        <f>AB156-AB157</f>
        <v>0</v>
      </c>
      <c r="AC158" s="666"/>
      <c r="AD158" s="666"/>
      <c r="AE158" s="666"/>
      <c r="AF158" s="666"/>
      <c r="AG158" s="135" t="s">
        <v>297</v>
      </c>
    </row>
    <row r="159" spans="1:35" ht="16.350000000000001"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698">
        <f>IFERROR(AB158/AB152*100,0)</f>
        <v>0</v>
      </c>
      <c r="AC159" s="698"/>
      <c r="AD159" s="698"/>
      <c r="AE159" s="698"/>
      <c r="AF159" s="698"/>
      <c r="AG159" s="136" t="s">
        <v>299</v>
      </c>
    </row>
    <row r="160" spans="1:35" ht="16.35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149999999999999"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69"/>
      <c r="AB161" s="669"/>
      <c r="AC161" s="669"/>
      <c r="AD161" s="669"/>
      <c r="AE161" s="669"/>
      <c r="AF161" s="669"/>
      <c r="AG161" s="669"/>
      <c r="AH161" s="204"/>
      <c r="AI161" s="204"/>
    </row>
    <row r="162" spans="1:35" ht="16.149999999999999"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50"/>
      <c r="AC162" s="650"/>
      <c r="AD162" s="650"/>
      <c r="AE162" s="650"/>
      <c r="AF162" s="650"/>
      <c r="AG162" s="82" t="s">
        <v>291</v>
      </c>
      <c r="AH162" s="194"/>
      <c r="AI162" s="194"/>
    </row>
    <row r="163" spans="1:35" ht="16.149999999999999" hidden="1" customHeight="1" outlineLevel="1">
      <c r="A163" s="473" t="s">
        <v>486</v>
      </c>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5"/>
      <c r="AB163" s="699"/>
      <c r="AC163" s="699"/>
      <c r="AD163" s="699"/>
      <c r="AE163" s="699"/>
      <c r="AF163" s="699"/>
      <c r="AG163" s="476" t="s">
        <v>270</v>
      </c>
      <c r="AH163" s="194"/>
      <c r="AI163" s="194"/>
    </row>
    <row r="164" spans="1:35" ht="16.149999999999999"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41"/>
      <c r="AC164" s="641"/>
      <c r="AD164" s="641"/>
      <c r="AE164" s="641"/>
      <c r="AF164" s="641"/>
      <c r="AG164" s="69" t="s">
        <v>270</v>
      </c>
    </row>
    <row r="165" spans="1:35" ht="16.149999999999999" hidden="1" customHeight="1" outlineLevel="1">
      <c r="A165" s="473" t="s">
        <v>487</v>
      </c>
      <c r="B165" s="477"/>
      <c r="C165" s="477"/>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700"/>
      <c r="AC165" s="700"/>
      <c r="AD165" s="700"/>
      <c r="AE165" s="700"/>
      <c r="AF165" s="700"/>
      <c r="AG165" s="481" t="s">
        <v>270</v>
      </c>
    </row>
    <row r="166" spans="1:35" ht="16.149999999999999"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42"/>
      <c r="AC166" s="642"/>
      <c r="AD166" s="642"/>
      <c r="AE166" s="642"/>
      <c r="AF166" s="642"/>
      <c r="AG166" s="71" t="s">
        <v>270</v>
      </c>
    </row>
    <row r="167" spans="1:35" ht="16.149999999999999" hidden="1" customHeight="1" outlineLevel="1">
      <c r="A167" s="479" t="s">
        <v>1699</v>
      </c>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701"/>
      <c r="AC167" s="701"/>
      <c r="AD167" s="701"/>
      <c r="AE167" s="701"/>
      <c r="AF167" s="701"/>
      <c r="AG167" s="481" t="s">
        <v>270</v>
      </c>
    </row>
    <row r="168" spans="1:35" ht="16.149999999999999"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2"/>
      <c r="AC168" s="702"/>
      <c r="AD168" s="702"/>
      <c r="AE168" s="702"/>
      <c r="AF168" s="702"/>
      <c r="AG168" s="71" t="s">
        <v>270</v>
      </c>
    </row>
    <row r="169" spans="1:35" ht="16.149999999999999"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42"/>
      <c r="AC169" s="642"/>
      <c r="AD169" s="642"/>
      <c r="AE169" s="642"/>
      <c r="AF169" s="642"/>
      <c r="AG169" s="133" t="s">
        <v>270</v>
      </c>
    </row>
    <row r="170" spans="1:35" ht="16.149999999999999"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66">
        <f>AB168-AB169</f>
        <v>0</v>
      </c>
      <c r="AC170" s="666"/>
      <c r="AD170" s="666"/>
      <c r="AE170" s="666"/>
      <c r="AF170" s="666"/>
      <c r="AG170" s="133" t="s">
        <v>297</v>
      </c>
    </row>
    <row r="171" spans="1:35" ht="16.350000000000001"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698">
        <f>IFERROR(AB170/AB164*100,0)</f>
        <v>0</v>
      </c>
      <c r="AC171" s="698"/>
      <c r="AD171" s="698"/>
      <c r="AE171" s="698"/>
      <c r="AF171" s="698"/>
      <c r="AG171" s="134" t="s">
        <v>299</v>
      </c>
    </row>
    <row r="172" spans="1:35" ht="4.1500000000000004"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45"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64"/>
      <c r="G176" s="664"/>
      <c r="H176" s="3" t="s">
        <v>16</v>
      </c>
      <c r="I176" s="664"/>
      <c r="J176" s="664"/>
      <c r="K176" s="3" t="s">
        <v>264</v>
      </c>
      <c r="L176" s="664"/>
      <c r="M176" s="664"/>
      <c r="N176" s="3" t="s">
        <v>18</v>
      </c>
      <c r="O176" s="3"/>
      <c r="P176" s="3"/>
      <c r="Q176" s="3" t="s">
        <v>489</v>
      </c>
      <c r="R176" s="3"/>
      <c r="S176" s="3"/>
      <c r="T176" s="3"/>
      <c r="U176" s="665"/>
      <c r="V176" s="665"/>
      <c r="W176" s="665"/>
      <c r="X176" s="665"/>
      <c r="Y176" s="665"/>
      <c r="Z176" s="665"/>
      <c r="AA176" s="665"/>
      <c r="AB176" s="665"/>
      <c r="AC176" s="665"/>
      <c r="AD176" s="665"/>
      <c r="AE176" s="665"/>
      <c r="AF176" s="665"/>
      <c r="AG176" s="3"/>
    </row>
    <row r="177" spans="1:34" ht="10.9" customHeight="1">
      <c r="A177" s="3"/>
      <c r="B177" s="3"/>
      <c r="C177" s="3"/>
      <c r="D177" s="3"/>
      <c r="E177" s="3"/>
      <c r="F177" s="401"/>
      <c r="G177" s="401"/>
      <c r="H177" s="3"/>
      <c r="I177" s="401"/>
      <c r="J177" s="401"/>
      <c r="K177" s="3"/>
      <c r="L177" s="401"/>
      <c r="M177" s="401"/>
      <c r="N177" s="3"/>
      <c r="O177" s="3"/>
      <c r="P177" s="3"/>
      <c r="Q177" s="3"/>
      <c r="R177" s="3"/>
      <c r="S177" s="3"/>
      <c r="T177" s="3"/>
      <c r="U177" s="401"/>
      <c r="V177" s="401"/>
      <c r="W177" s="401"/>
      <c r="X177" s="401"/>
      <c r="Y177" s="401"/>
      <c r="Z177" s="401"/>
      <c r="AA177" s="401"/>
      <c r="AB177" s="401"/>
      <c r="AC177" s="401"/>
      <c r="AD177" s="401"/>
      <c r="AE177" s="401"/>
      <c r="AF177" s="401"/>
      <c r="AG177" s="3"/>
    </row>
    <row r="178" spans="1:34" ht="16.899999999999999"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 ref="R24:X24"/>
    <mergeCell ref="AC24:AF24"/>
    <mergeCell ref="B25:R25"/>
    <mergeCell ref="S25:AA25"/>
    <mergeCell ref="AB25:AG25"/>
    <mergeCell ref="D26:E26"/>
    <mergeCell ref="G26:H26"/>
    <mergeCell ref="M26:N26"/>
    <mergeCell ref="P26:Q26"/>
    <mergeCell ref="T26:Z26"/>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33:E33"/>
    <mergeCell ref="G33:H33"/>
    <mergeCell ref="M33:N33"/>
    <mergeCell ref="P33:Q33"/>
    <mergeCell ref="AC33:AF33"/>
    <mergeCell ref="D34:E34"/>
    <mergeCell ref="G34:H34"/>
    <mergeCell ref="M34:N34"/>
    <mergeCell ref="P34:Q34"/>
    <mergeCell ref="AC34:AF34"/>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AB101:AF101"/>
    <mergeCell ref="AB104:AF104"/>
    <mergeCell ref="AB105:AF105"/>
    <mergeCell ref="AB106:AF106"/>
    <mergeCell ref="AB107:AF107"/>
    <mergeCell ref="AB95:AF95"/>
    <mergeCell ref="AB96:AF96"/>
    <mergeCell ref="AB97:AF97"/>
    <mergeCell ref="AB98:AF98"/>
    <mergeCell ref="AB99:AF99"/>
    <mergeCell ref="AB100:AF100"/>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9 AA91:AE93">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90:AE90">
    <cfRule type="containsText" dxfId="20" priority="1" operator="containsText" text="問題あり">
      <formula>NOT(ISERROR(SEARCH("問題あり",AA90)))</formula>
    </cfRule>
  </conditionalFormatting>
  <dataValidations count="3">
    <dataValidation type="list" allowBlank="1" showInputMessage="1" showErrorMessage="1" sqref="R24 AA26:AA28">
      <formula1>"選択してください,看護職員処遇改善加算1,看護職員処遇改善加算2,看護職員処遇改善加算3"</formula1>
    </dataValidation>
    <dataValidation type="list" allowBlank="1" showInputMessage="1" showErrorMessage="1" sqref="E18:F18 E21:F21 O18:P18 O21:P21">
      <formula1>"6,7,8"</formula1>
    </dataValidation>
    <dataValidation type="list" allowBlank="1" showInputMessage="1" showErrorMessage="1" sqref="H18:I18 H21:I21 R18:S18 R21:S21">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tint="0.79998168889431442"/>
    <pageSetUpPr fitToPage="1"/>
  </sheetPr>
  <dimension ref="A1:AQ217"/>
  <sheetViews>
    <sheetView showGridLines="0" tabSelected="1" view="pageBreakPreview" zoomScaleNormal="100" zoomScaleSheetLayoutView="100" workbookViewId="0">
      <selection activeCell="AR18" sqref="AR18"/>
    </sheetView>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33.875" style="4" bestFit="1" customWidth="1"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2"/>
      <c r="AQ1" s="549" t="s">
        <v>1771</v>
      </c>
    </row>
    <row r="2" spans="1:43" ht="16.149999999999999" customHeight="1">
      <c r="A2" s="621" t="s">
        <v>1772</v>
      </c>
      <c r="B2" s="621"/>
      <c r="C2" s="621"/>
      <c r="D2" s="621"/>
      <c r="E2" s="621"/>
      <c r="F2" s="621"/>
      <c r="G2" s="621"/>
      <c r="H2" s="621"/>
      <c r="I2" s="621"/>
      <c r="J2" s="621"/>
      <c r="K2" s="621"/>
      <c r="L2" s="621"/>
      <c r="M2" s="621"/>
      <c r="N2" s="621"/>
      <c r="O2" s="621"/>
      <c r="P2" s="621"/>
      <c r="Q2" s="621"/>
      <c r="R2" s="621"/>
      <c r="S2" s="621"/>
      <c r="T2" s="621"/>
      <c r="U2" s="621"/>
      <c r="V2" s="622"/>
      <c r="W2" s="622"/>
      <c r="X2" s="177" t="s">
        <v>256</v>
      </c>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2"/>
    </row>
    <row r="4" spans="1:43" s="486" customFormat="1" ht="16.149999999999999" customHeight="1">
      <c r="X4" s="485"/>
      <c r="Y4" s="485"/>
      <c r="Z4" s="485"/>
      <c r="AA4" s="485"/>
      <c r="AB4" s="485"/>
      <c r="AC4" s="485"/>
      <c r="AD4" s="485"/>
      <c r="AE4" s="485"/>
      <c r="AF4" s="485"/>
      <c r="AG4" s="485"/>
      <c r="AH4" s="400"/>
      <c r="AI4" s="400"/>
      <c r="AJ4" s="400"/>
      <c r="AK4" s="400"/>
      <c r="AL4" s="400"/>
      <c r="AM4" s="400"/>
      <c r="AN4" s="400"/>
      <c r="AO4" s="400"/>
      <c r="AP4" s="400"/>
    </row>
    <row r="5" spans="1:43" ht="16.149999999999999" customHeight="1">
      <c r="B5" s="265" t="s">
        <v>257</v>
      </c>
      <c r="C5" s="402"/>
      <c r="D5" s="402"/>
      <c r="E5" s="402"/>
      <c r="F5" s="402"/>
      <c r="G5" s="402"/>
      <c r="H5" s="402"/>
      <c r="I5" s="403"/>
      <c r="J5" s="795"/>
      <c r="K5" s="796"/>
      <c r="L5" s="796"/>
      <c r="M5" s="796"/>
      <c r="N5" s="796"/>
      <c r="O5" s="796"/>
      <c r="P5" s="796"/>
      <c r="Q5" s="796"/>
      <c r="R5" s="796"/>
      <c r="S5" s="797"/>
      <c r="X5" s="28"/>
      <c r="Y5" s="28"/>
      <c r="Z5" s="28"/>
      <c r="AA5" s="28"/>
      <c r="AB5" s="28"/>
      <c r="AC5" s="28"/>
      <c r="AD5" s="28"/>
      <c r="AE5" s="28"/>
      <c r="AF5" s="28"/>
      <c r="AQ5" s="189"/>
    </row>
    <row r="6" spans="1:43" ht="16.149999999999999" customHeight="1" thickBot="1">
      <c r="B6" s="265" t="s">
        <v>258</v>
      </c>
      <c r="C6" s="265"/>
      <c r="D6" s="265"/>
      <c r="E6" s="265"/>
      <c r="F6" s="265"/>
      <c r="G6" s="265"/>
      <c r="H6" s="265"/>
      <c r="I6" s="407"/>
      <c r="J6" s="798"/>
      <c r="K6" s="799"/>
      <c r="L6" s="799"/>
      <c r="M6" s="799"/>
      <c r="N6" s="799"/>
      <c r="O6" s="799"/>
      <c r="P6" s="799"/>
      <c r="Q6" s="799"/>
      <c r="R6" s="799"/>
      <c r="S6" s="800"/>
      <c r="X6" s="28"/>
      <c r="Y6" s="28"/>
      <c r="Z6" s="28"/>
      <c r="AA6" s="28"/>
      <c r="AB6" s="28"/>
      <c r="AC6" s="28"/>
      <c r="AD6" s="28"/>
      <c r="AE6" s="28"/>
      <c r="AF6" s="28"/>
      <c r="AQ6" s="4" t="s">
        <v>1936</v>
      </c>
    </row>
    <row r="7" spans="1:43" ht="16.149999999999999" customHeight="1" thickBot="1">
      <c r="B7" s="49" t="s">
        <v>1642</v>
      </c>
      <c r="C7" s="49"/>
      <c r="E7" s="49"/>
      <c r="F7" s="49" t="s">
        <v>1643</v>
      </c>
      <c r="G7" s="49"/>
      <c r="H7" s="49"/>
      <c r="I7" s="49"/>
      <c r="J7" s="798" t="s">
        <v>1935</v>
      </c>
      <c r="K7" s="799"/>
      <c r="L7" s="799"/>
      <c r="M7" s="799"/>
      <c r="N7" s="799"/>
      <c r="O7" s="799"/>
      <c r="P7" s="799"/>
      <c r="Q7" s="799"/>
      <c r="R7" s="799"/>
      <c r="S7" s="800"/>
      <c r="X7" s="28"/>
      <c r="Y7" s="28"/>
      <c r="Z7" s="28"/>
      <c r="AA7" s="28"/>
      <c r="AB7" s="28"/>
      <c r="AC7" s="28"/>
      <c r="AD7" s="28"/>
      <c r="AE7" s="28"/>
      <c r="AF7" s="28"/>
      <c r="AH7" s="554">
        <f>IFERROR(VLOOKUP(J7,リスト用!C:D,2,FALSE),"")</f>
        <v>0</v>
      </c>
      <c r="AQ7" s="555">
        <f>HYPERLINK("mailto:"&amp;AH7,AH7)</f>
        <v>0</v>
      </c>
    </row>
    <row r="8" spans="1:43" ht="16.149999999999999" customHeight="1">
      <c r="B8" s="49"/>
      <c r="C8" s="49"/>
      <c r="E8" s="49"/>
      <c r="F8" s="49" t="s">
        <v>1645</v>
      </c>
      <c r="G8" s="49"/>
      <c r="H8" s="49"/>
      <c r="I8" s="49"/>
      <c r="J8" s="798"/>
      <c r="K8" s="799"/>
      <c r="L8" s="799"/>
      <c r="M8" s="799"/>
      <c r="N8" s="799"/>
      <c r="O8" s="799"/>
      <c r="P8" s="799"/>
      <c r="Q8" s="799"/>
      <c r="R8" s="799"/>
      <c r="S8" s="800"/>
      <c r="X8" s="28"/>
      <c r="Y8" s="28"/>
      <c r="Z8" s="28"/>
      <c r="AA8" s="28"/>
      <c r="AB8" s="28"/>
      <c r="AC8" s="28"/>
      <c r="AD8" s="28"/>
      <c r="AE8" s="28"/>
      <c r="AF8" s="28"/>
      <c r="AQ8" s="189" t="s">
        <v>1944</v>
      </c>
    </row>
    <row r="9" spans="1:43" ht="16.149999999999999" customHeight="1">
      <c r="B9" s="49" t="s">
        <v>5</v>
      </c>
      <c r="C9" s="49"/>
      <c r="D9" s="49"/>
      <c r="E9" s="49"/>
      <c r="F9" s="49" t="s">
        <v>1646</v>
      </c>
      <c r="G9" s="49"/>
      <c r="H9" s="49"/>
      <c r="I9" s="49"/>
      <c r="J9" s="798"/>
      <c r="K9" s="799"/>
      <c r="L9" s="799"/>
      <c r="M9" s="799"/>
      <c r="N9" s="799"/>
      <c r="O9" s="799"/>
      <c r="P9" s="799"/>
      <c r="Q9" s="799"/>
      <c r="R9" s="799"/>
      <c r="S9" s="800"/>
      <c r="X9" s="28"/>
      <c r="Y9" s="28"/>
      <c r="Z9" s="28"/>
      <c r="AA9" s="28"/>
      <c r="AB9" s="28"/>
      <c r="AC9" s="28"/>
      <c r="AD9" s="28"/>
      <c r="AE9" s="28"/>
      <c r="AF9" s="28"/>
      <c r="AQ9" s="557" t="s">
        <v>1953</v>
      </c>
    </row>
    <row r="10" spans="1:43" ht="16.149999999999999" customHeight="1">
      <c r="B10" s="49"/>
      <c r="C10" s="49"/>
      <c r="D10" s="49"/>
      <c r="E10" s="49"/>
      <c r="F10" s="49" t="s">
        <v>1647</v>
      </c>
      <c r="G10" s="49"/>
      <c r="H10" s="49"/>
      <c r="I10" s="49"/>
      <c r="J10" s="798"/>
      <c r="K10" s="799"/>
      <c r="L10" s="799"/>
      <c r="M10" s="799"/>
      <c r="N10" s="799"/>
      <c r="O10" s="799"/>
      <c r="P10" s="799"/>
      <c r="Q10" s="799"/>
      <c r="R10" s="799"/>
      <c r="S10" s="800"/>
      <c r="X10" s="28"/>
      <c r="Y10" s="28"/>
      <c r="Z10" s="28"/>
      <c r="AA10" s="28"/>
      <c r="AB10" s="28"/>
      <c r="AC10" s="28"/>
      <c r="AD10" s="28"/>
      <c r="AE10" s="28"/>
      <c r="AF10" s="28"/>
      <c r="AQ10" s="189"/>
    </row>
    <row r="11" spans="1:43" s="486" customFormat="1" ht="16.149999999999999" customHeight="1">
      <c r="X11" s="485"/>
      <c r="Y11" s="485"/>
      <c r="Z11" s="485"/>
      <c r="AA11" s="485"/>
      <c r="AB11" s="485"/>
      <c r="AC11" s="485"/>
      <c r="AD11" s="485"/>
      <c r="AE11" s="485"/>
      <c r="AF11" s="485"/>
      <c r="AG11" s="485"/>
      <c r="AH11" s="400"/>
      <c r="AI11" s="400"/>
      <c r="AJ11" s="400"/>
      <c r="AK11" s="400"/>
      <c r="AL11" s="400"/>
      <c r="AM11" s="400"/>
      <c r="AN11" s="400"/>
      <c r="AO11" s="400"/>
      <c r="AP11" s="400"/>
    </row>
    <row r="12" spans="1:43" ht="16.149999999999999"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82"/>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82"/>
    </row>
    <row r="14" spans="1:43" ht="16.149999999999999" hidden="1" customHeight="1" outlineLevel="1" thickBot="1">
      <c r="A14" s="427"/>
      <c r="B14" s="735" t="s">
        <v>1548</v>
      </c>
      <c r="C14" s="736"/>
      <c r="D14" s="737" t="s">
        <v>261</v>
      </c>
      <c r="E14" s="738"/>
      <c r="F14" s="738"/>
      <c r="G14" s="738"/>
      <c r="H14" s="738"/>
      <c r="I14" s="738"/>
      <c r="J14" s="738"/>
      <c r="K14" s="738"/>
      <c r="L14" s="738"/>
      <c r="M14" s="738"/>
      <c r="N14" s="738"/>
      <c r="O14" s="738"/>
      <c r="P14" s="738"/>
      <c r="Q14" s="738"/>
      <c r="R14" s="738"/>
      <c r="S14" s="738"/>
      <c r="T14" s="738"/>
      <c r="U14" s="738"/>
      <c r="V14" s="738"/>
      <c r="W14" s="738"/>
      <c r="X14" s="738"/>
      <c r="Y14" s="738"/>
      <c r="Z14" s="738"/>
      <c r="AA14" s="49"/>
      <c r="AB14" s="49"/>
      <c r="AC14" s="49"/>
      <c r="AD14" s="49"/>
      <c r="AE14" s="49"/>
      <c r="AF14" s="49"/>
      <c r="AG14" s="482"/>
    </row>
    <row r="15" spans="1:43" ht="16.149999999999999" hidden="1" customHeight="1" outlineLevel="1" thickBot="1">
      <c r="A15" s="427"/>
      <c r="B15" s="735" t="s">
        <v>1548</v>
      </c>
      <c r="C15" s="736"/>
      <c r="D15" s="739" t="s">
        <v>262</v>
      </c>
      <c r="E15" s="740"/>
      <c r="F15" s="740"/>
      <c r="G15" s="740"/>
      <c r="H15" s="740"/>
      <c r="I15" s="740"/>
      <c r="J15" s="740"/>
      <c r="K15" s="740"/>
      <c r="L15" s="740"/>
      <c r="M15" s="740"/>
      <c r="N15" s="740"/>
      <c r="O15" s="740"/>
      <c r="P15" s="740"/>
      <c r="Q15" s="740"/>
      <c r="R15" s="740"/>
      <c r="S15" s="740"/>
      <c r="T15" s="740"/>
      <c r="U15" s="740"/>
      <c r="V15" s="740"/>
      <c r="W15" s="740"/>
      <c r="X15" s="740"/>
      <c r="Y15" s="740"/>
      <c r="Z15" s="740"/>
      <c r="AA15" s="49"/>
      <c r="AB15" s="49"/>
      <c r="AC15" s="49"/>
      <c r="AD15" s="49"/>
      <c r="AE15" s="49"/>
      <c r="AF15" s="49"/>
      <c r="AG15" s="482"/>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82"/>
    </row>
    <row r="17" spans="1:43" ht="16.149999999999999" customHeight="1" collapsed="1" thickBot="1">
      <c r="A17" s="49" t="s">
        <v>1668</v>
      </c>
      <c r="B17" s="49"/>
      <c r="C17" s="49"/>
      <c r="D17" s="49"/>
      <c r="E17" s="49"/>
      <c r="F17" s="49"/>
      <c r="L17" s="49"/>
      <c r="M17" s="49"/>
      <c r="N17" s="49"/>
      <c r="O17" s="49"/>
      <c r="P17" s="49"/>
      <c r="Q17" s="49"/>
      <c r="R17" s="49"/>
      <c r="S17" s="49"/>
      <c r="T17" s="49"/>
      <c r="U17" s="49"/>
      <c r="V17" s="49"/>
      <c r="AE17" s="49"/>
      <c r="AF17" s="49"/>
      <c r="AG17" s="482"/>
    </row>
    <row r="18" spans="1:43" ht="16.149999999999999" customHeight="1" thickBot="1">
      <c r="B18" s="661" t="s">
        <v>15</v>
      </c>
      <c r="C18" s="683"/>
      <c r="D18" s="683"/>
      <c r="E18" s="635"/>
      <c r="F18" s="635"/>
      <c r="G18" s="20" t="s">
        <v>16</v>
      </c>
      <c r="H18" s="635"/>
      <c r="I18" s="635"/>
      <c r="J18" s="20" t="s">
        <v>264</v>
      </c>
      <c r="K18" s="20"/>
      <c r="L18" s="20" t="s">
        <v>265</v>
      </c>
      <c r="M18" s="20" t="s">
        <v>15</v>
      </c>
      <c r="N18" s="20"/>
      <c r="O18" s="635"/>
      <c r="P18" s="635"/>
      <c r="Q18" s="20" t="s">
        <v>16</v>
      </c>
      <c r="R18" s="635"/>
      <c r="S18" s="635"/>
      <c r="T18" s="21" t="s">
        <v>264</v>
      </c>
      <c r="V18" s="790">
        <f>IFERROR(IF(E18=O18,R18-H18+1,IF(O18-E18=1,12-H18+1+R18,IF(O18-E18=2,12-H18+1+R18+12,"エラー"))),1)</f>
        <v>1</v>
      </c>
      <c r="W18" s="790"/>
      <c r="X18" s="790"/>
      <c r="Y18" s="791"/>
      <c r="Z18" s="49" t="s">
        <v>266</v>
      </c>
      <c r="AA18" s="49"/>
      <c r="AG18" s="482"/>
      <c r="AQ18" s="548" t="str">
        <f>IF(OR(V18&gt;12,V18&lt;0),"←終了月が開始月と同年度内となるように選択してください","")</f>
        <v/>
      </c>
    </row>
    <row r="19" spans="1:43" ht="16.149999999999999" customHeight="1">
      <c r="B19" s="28"/>
      <c r="C19" s="28"/>
      <c r="D19" s="28"/>
      <c r="E19" s="28"/>
      <c r="F19" s="28"/>
      <c r="H19" s="28"/>
      <c r="I19" s="28"/>
      <c r="O19" s="28"/>
      <c r="P19" s="28"/>
      <c r="R19" s="28"/>
      <c r="S19" s="28"/>
      <c r="V19" s="28"/>
      <c r="W19" s="28"/>
      <c r="X19" s="28"/>
      <c r="Y19" s="28"/>
    </row>
    <row r="20" spans="1:43" ht="16.149999999999999"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82"/>
    </row>
    <row r="21" spans="1:43" ht="16.149999999999999" customHeight="1" thickBot="1">
      <c r="A21" s="49"/>
      <c r="B21" s="661" t="s">
        <v>15</v>
      </c>
      <c r="C21" s="683"/>
      <c r="D21" s="683"/>
      <c r="E21" s="635"/>
      <c r="F21" s="635"/>
      <c r="G21" s="20" t="s">
        <v>16</v>
      </c>
      <c r="H21" s="635"/>
      <c r="I21" s="635"/>
      <c r="J21" s="20" t="s">
        <v>264</v>
      </c>
      <c r="K21" s="20"/>
      <c r="L21" s="20" t="s">
        <v>265</v>
      </c>
      <c r="M21" s="20" t="s">
        <v>15</v>
      </c>
      <c r="N21" s="20"/>
      <c r="O21" s="635"/>
      <c r="P21" s="635"/>
      <c r="Q21" s="20" t="s">
        <v>16</v>
      </c>
      <c r="R21" s="635"/>
      <c r="S21" s="635"/>
      <c r="T21" s="21" t="s">
        <v>264</v>
      </c>
      <c r="V21" s="790">
        <f>IFERROR(IF(E21=O21,R21-H21+1,IF(O21-E21=1,12-H21+1+R21,IF(O21-E21=2,12-H21+1+R21+12,"エラー"))),1)</f>
        <v>1</v>
      </c>
      <c r="W21" s="790"/>
      <c r="X21" s="790"/>
      <c r="Y21" s="791"/>
      <c r="Z21" s="49" t="s">
        <v>266</v>
      </c>
      <c r="AA21" s="49"/>
      <c r="AG21" s="482"/>
      <c r="AQ21" s="548" t="str">
        <f>IF(OR(V21&gt;12,V21&lt;0),"←終了月が開始月と同年度内となるように選択してください","")</f>
        <v/>
      </c>
    </row>
    <row r="22" spans="1:43" ht="16.149999999999999" customHeight="1">
      <c r="B22" s="28"/>
      <c r="C22" s="28"/>
      <c r="D22" s="28"/>
      <c r="E22" s="28"/>
      <c r="F22" s="28"/>
      <c r="H22" s="28"/>
      <c r="I22" s="28"/>
      <c r="O22" s="28"/>
      <c r="P22" s="28"/>
      <c r="R22" s="28"/>
      <c r="S22" s="28"/>
      <c r="V22" s="487"/>
      <c r="W22" s="487"/>
      <c r="X22" s="487"/>
      <c r="Y22" s="487"/>
    </row>
    <row r="23" spans="1:43" ht="16.149999999999999" customHeight="1" thickBot="1">
      <c r="A23" s="2" t="s">
        <v>1670</v>
      </c>
      <c r="B23" s="2"/>
      <c r="C23" s="49"/>
      <c r="D23" s="49"/>
      <c r="E23" s="49"/>
      <c r="F23" s="49"/>
      <c r="G23" s="49"/>
      <c r="H23" s="49"/>
      <c r="I23" s="49"/>
      <c r="J23" s="49"/>
      <c r="K23" s="49"/>
      <c r="L23" s="49"/>
      <c r="M23" s="49"/>
      <c r="N23" s="49"/>
      <c r="O23" s="49"/>
      <c r="P23" s="49"/>
      <c r="Q23" s="49"/>
      <c r="R23" s="49"/>
      <c r="S23" s="49"/>
      <c r="T23" s="49"/>
      <c r="U23" s="49"/>
      <c r="W23" s="373"/>
      <c r="X23" s="794"/>
      <c r="Y23" s="794"/>
      <c r="Z23" s="49"/>
      <c r="AA23" s="49"/>
      <c r="AB23" s="49"/>
      <c r="AC23" s="49"/>
      <c r="AD23" s="49"/>
      <c r="AE23" s="49"/>
      <c r="AF23" s="49"/>
      <c r="AG23" s="482"/>
    </row>
    <row r="24" spans="1:43" ht="16.149999999999999" hidden="1" customHeight="1" outlineLevel="1" thickBot="1">
      <c r="A24" s="488" t="s">
        <v>374</v>
      </c>
      <c r="B24" s="488"/>
      <c r="C24" s="427"/>
      <c r="D24" s="427"/>
      <c r="E24" s="427"/>
      <c r="F24" s="427"/>
      <c r="G24" s="427"/>
      <c r="H24" s="427"/>
      <c r="I24" s="427"/>
      <c r="J24" s="427"/>
      <c r="K24" s="427"/>
      <c r="L24" s="427"/>
      <c r="M24" s="427"/>
      <c r="N24" s="427"/>
      <c r="O24" s="427"/>
      <c r="P24" s="427"/>
      <c r="Q24" s="427"/>
      <c r="R24" s="427"/>
      <c r="S24" s="427"/>
      <c r="T24" s="427"/>
      <c r="U24" s="427"/>
      <c r="V24" s="471"/>
      <c r="W24" s="483" t="s">
        <v>1588</v>
      </c>
      <c r="X24" s="792" t="s">
        <v>375</v>
      </c>
      <c r="Y24" s="793"/>
      <c r="Z24" s="49"/>
      <c r="AA24" s="49"/>
      <c r="AB24" s="49"/>
      <c r="AC24" s="49"/>
      <c r="AD24" s="49"/>
      <c r="AE24" s="49"/>
      <c r="AF24" s="49"/>
      <c r="AG24" s="482"/>
      <c r="AH24" s="189" t="b">
        <v>1</v>
      </c>
    </row>
    <row r="25" spans="1:43" ht="16.149999999999999" hidden="1" customHeight="1" outlineLevel="1" thickBot="1">
      <c r="A25" s="471" t="s">
        <v>490</v>
      </c>
      <c r="B25" s="489"/>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90"/>
    </row>
    <row r="26" spans="1:43" ht="16.149999999999999" hidden="1" customHeight="1" outlineLevel="1">
      <c r="A26" s="491" t="s">
        <v>491</v>
      </c>
      <c r="B26" s="430"/>
      <c r="C26" s="430"/>
      <c r="D26" s="430"/>
      <c r="E26" s="430"/>
      <c r="F26" s="430"/>
      <c r="G26" s="430"/>
      <c r="H26" s="430"/>
      <c r="I26" s="430"/>
      <c r="J26" s="430"/>
      <c r="K26" s="430"/>
      <c r="L26" s="430"/>
      <c r="M26" s="430"/>
      <c r="N26" s="430"/>
      <c r="O26" s="430"/>
      <c r="P26" s="430"/>
      <c r="Q26" s="430"/>
      <c r="R26" s="786"/>
      <c r="S26" s="787"/>
      <c r="T26" s="787"/>
      <c r="U26" s="787"/>
      <c r="V26" s="787"/>
      <c r="W26" s="787"/>
      <c r="X26" s="787"/>
      <c r="Y26" s="492"/>
      <c r="Z26" s="492"/>
      <c r="AA26" s="492"/>
      <c r="AB26" s="492"/>
      <c r="AC26" s="788"/>
      <c r="AD26" s="788"/>
      <c r="AE26" s="788"/>
      <c r="AF26" s="788"/>
      <c r="AG26" s="493"/>
    </row>
    <row r="27" spans="1:43" ht="16.149999999999999" hidden="1" customHeight="1" outlineLevel="1">
      <c r="A27" s="494"/>
      <c r="B27" s="789" t="s">
        <v>436</v>
      </c>
      <c r="C27" s="789"/>
      <c r="D27" s="789"/>
      <c r="E27" s="789"/>
      <c r="F27" s="789"/>
      <c r="G27" s="789"/>
      <c r="H27" s="789"/>
      <c r="I27" s="789"/>
      <c r="J27" s="789"/>
      <c r="K27" s="789"/>
      <c r="L27" s="789"/>
      <c r="M27" s="789"/>
      <c r="N27" s="789"/>
      <c r="O27" s="789"/>
      <c r="P27" s="789"/>
      <c r="Q27" s="789"/>
      <c r="R27" s="789"/>
      <c r="S27" s="774" t="s">
        <v>437</v>
      </c>
      <c r="T27" s="775"/>
      <c r="U27" s="775"/>
      <c r="V27" s="775"/>
      <c r="W27" s="775"/>
      <c r="X27" s="775"/>
      <c r="Y27" s="776"/>
      <c r="Z27" s="774" t="s">
        <v>380</v>
      </c>
      <c r="AA27" s="775"/>
      <c r="AB27" s="775"/>
      <c r="AC27" s="776"/>
      <c r="AD27" s="774" t="s">
        <v>381</v>
      </c>
      <c r="AE27" s="775"/>
      <c r="AF27" s="775"/>
      <c r="AG27" s="777"/>
    </row>
    <row r="28" spans="1:43" ht="16.149999999999999" hidden="1" customHeight="1" outlineLevel="1">
      <c r="A28" s="494"/>
      <c r="B28" s="495" t="s">
        <v>438</v>
      </c>
      <c r="C28" s="496" t="s">
        <v>15</v>
      </c>
      <c r="D28" s="717">
        <f>E21</f>
        <v>0</v>
      </c>
      <c r="E28" s="717"/>
      <c r="F28" s="497" t="s">
        <v>16</v>
      </c>
      <c r="G28" s="717">
        <f>H21</f>
        <v>0</v>
      </c>
      <c r="H28" s="717"/>
      <c r="I28" s="497" t="s">
        <v>264</v>
      </c>
      <c r="J28" s="497" t="s">
        <v>439</v>
      </c>
      <c r="K28" s="497" t="s">
        <v>440</v>
      </c>
      <c r="L28" s="497"/>
      <c r="M28" s="725"/>
      <c r="N28" s="725"/>
      <c r="O28" s="498" t="s">
        <v>16</v>
      </c>
      <c r="P28" s="725"/>
      <c r="Q28" s="725"/>
      <c r="R28" s="499" t="s">
        <v>264</v>
      </c>
      <c r="S28" s="784"/>
      <c r="T28" s="726"/>
      <c r="U28" s="726"/>
      <c r="V28" s="726"/>
      <c r="W28" s="726"/>
      <c r="X28" s="726"/>
      <c r="Y28" s="785"/>
      <c r="Z28" s="783" t="str">
        <f>IF(S28="","",VLOOKUP(S28,'リスト（外来）'!C:D,2,FALSE))</f>
        <v/>
      </c>
      <c r="AA28" s="717"/>
      <c r="AB28" s="717"/>
      <c r="AC28" s="500" t="s">
        <v>276</v>
      </c>
      <c r="AD28" s="783" t="str">
        <f>IF(S28="","",VLOOKUP(S28,'リスト（外来）'!C:E,3,FALSE))</f>
        <v/>
      </c>
      <c r="AE28" s="717"/>
      <c r="AF28" s="717"/>
      <c r="AG28" s="501" t="s">
        <v>276</v>
      </c>
    </row>
    <row r="29" spans="1:43" ht="16.149999999999999" hidden="1" customHeight="1" outlineLevel="1">
      <c r="A29" s="494"/>
      <c r="B29" s="495" t="s">
        <v>441</v>
      </c>
      <c r="C29" s="496" t="s">
        <v>15</v>
      </c>
      <c r="D29" s="725"/>
      <c r="E29" s="725"/>
      <c r="F29" s="497" t="s">
        <v>16</v>
      </c>
      <c r="G29" s="725"/>
      <c r="H29" s="725"/>
      <c r="I29" s="497" t="s">
        <v>264</v>
      </c>
      <c r="J29" s="497" t="s">
        <v>439</v>
      </c>
      <c r="K29" s="497" t="s">
        <v>440</v>
      </c>
      <c r="L29" s="497"/>
      <c r="M29" s="725"/>
      <c r="N29" s="725"/>
      <c r="O29" s="498" t="s">
        <v>16</v>
      </c>
      <c r="P29" s="725"/>
      <c r="Q29" s="725"/>
      <c r="R29" s="499" t="s">
        <v>264</v>
      </c>
      <c r="S29" s="784"/>
      <c r="T29" s="726"/>
      <c r="U29" s="726"/>
      <c r="V29" s="726"/>
      <c r="W29" s="726"/>
      <c r="X29" s="726"/>
      <c r="Y29" s="785"/>
      <c r="Z29" s="783" t="str">
        <f>IF(S29="","",VLOOKUP(S29,'リスト（外来）'!C:D,2,FALSE))</f>
        <v/>
      </c>
      <c r="AA29" s="717"/>
      <c r="AB29" s="717"/>
      <c r="AC29" s="500" t="s">
        <v>276</v>
      </c>
      <c r="AD29" s="783" t="str">
        <f>IF(S29="","",VLOOKUP(S29,'リスト（外来）'!C:E,3,FALSE))</f>
        <v/>
      </c>
      <c r="AE29" s="717"/>
      <c r="AF29" s="717"/>
      <c r="AG29" s="501" t="s">
        <v>276</v>
      </c>
    </row>
    <row r="30" spans="1:43" ht="16.149999999999999" hidden="1" customHeight="1" outlineLevel="1">
      <c r="A30" s="494"/>
      <c r="B30" s="495" t="s">
        <v>442</v>
      </c>
      <c r="C30" s="496" t="s">
        <v>15</v>
      </c>
      <c r="D30" s="725"/>
      <c r="E30" s="725"/>
      <c r="F30" s="497" t="s">
        <v>16</v>
      </c>
      <c r="G30" s="725"/>
      <c r="H30" s="725"/>
      <c r="I30" s="497" t="s">
        <v>264</v>
      </c>
      <c r="J30" s="497" t="s">
        <v>439</v>
      </c>
      <c r="K30" s="497" t="s">
        <v>440</v>
      </c>
      <c r="L30" s="497"/>
      <c r="M30" s="725"/>
      <c r="N30" s="725"/>
      <c r="O30" s="498" t="s">
        <v>16</v>
      </c>
      <c r="P30" s="725"/>
      <c r="Q30" s="725"/>
      <c r="R30" s="499" t="s">
        <v>264</v>
      </c>
      <c r="S30" s="784"/>
      <c r="T30" s="726"/>
      <c r="U30" s="726"/>
      <c r="V30" s="726"/>
      <c r="W30" s="726"/>
      <c r="X30" s="726"/>
      <c r="Y30" s="785"/>
      <c r="Z30" s="783" t="str">
        <f>IF(S30="","",VLOOKUP(S30,'リスト（外来）'!C:D,2,FALSE))</f>
        <v/>
      </c>
      <c r="AA30" s="717"/>
      <c r="AB30" s="717"/>
      <c r="AC30" s="500" t="s">
        <v>276</v>
      </c>
      <c r="AD30" s="783" t="str">
        <f>IF(S30="","",VLOOKUP(S30,'リスト（外来）'!C:E,3,FALSE))</f>
        <v/>
      </c>
      <c r="AE30" s="717"/>
      <c r="AF30" s="717"/>
      <c r="AG30" s="501" t="s">
        <v>276</v>
      </c>
    </row>
    <row r="31" spans="1:43" ht="16.149999999999999" hidden="1" customHeight="1" outlineLevel="1">
      <c r="A31" s="494"/>
      <c r="B31" s="502" t="s">
        <v>443</v>
      </c>
      <c r="C31" s="496" t="s">
        <v>15</v>
      </c>
      <c r="D31" s="725"/>
      <c r="E31" s="725"/>
      <c r="F31" s="497" t="s">
        <v>16</v>
      </c>
      <c r="G31" s="725"/>
      <c r="H31" s="725"/>
      <c r="I31" s="497" t="s">
        <v>264</v>
      </c>
      <c r="J31" s="497" t="s">
        <v>439</v>
      </c>
      <c r="K31" s="497" t="s">
        <v>440</v>
      </c>
      <c r="L31" s="497"/>
      <c r="M31" s="725"/>
      <c r="N31" s="725"/>
      <c r="O31" s="498" t="s">
        <v>16</v>
      </c>
      <c r="P31" s="725"/>
      <c r="Q31" s="725"/>
      <c r="R31" s="499" t="s">
        <v>264</v>
      </c>
      <c r="S31" s="784"/>
      <c r="T31" s="726"/>
      <c r="U31" s="726"/>
      <c r="V31" s="726"/>
      <c r="W31" s="726"/>
      <c r="X31" s="726"/>
      <c r="Y31" s="785"/>
      <c r="Z31" s="783" t="str">
        <f>IF(S31="","",VLOOKUP(S31,'リスト（外来）'!C:D,2,FALSE))</f>
        <v/>
      </c>
      <c r="AA31" s="717"/>
      <c r="AB31" s="717"/>
      <c r="AC31" s="500" t="s">
        <v>276</v>
      </c>
      <c r="AD31" s="783" t="str">
        <f>IF(S31="","",VLOOKUP(S31,'リスト（外来）'!C:E,3,FALSE))</f>
        <v/>
      </c>
      <c r="AE31" s="717"/>
      <c r="AF31" s="717"/>
      <c r="AG31" s="501" t="s">
        <v>276</v>
      </c>
    </row>
    <row r="32" spans="1:43" ht="16.149999999999999" hidden="1" customHeight="1" outlineLevel="1">
      <c r="A32" s="503" t="s">
        <v>444</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782"/>
      <c r="AD32" s="782"/>
      <c r="AE32" s="782"/>
      <c r="AF32" s="782"/>
      <c r="AG32" s="501"/>
    </row>
    <row r="33" spans="1:43" ht="16.149999999999999" hidden="1" customHeight="1" outlineLevel="1">
      <c r="A33" s="494"/>
      <c r="B33" s="774" t="s">
        <v>436</v>
      </c>
      <c r="C33" s="775"/>
      <c r="D33" s="775"/>
      <c r="E33" s="775"/>
      <c r="F33" s="775"/>
      <c r="G33" s="775"/>
      <c r="H33" s="775"/>
      <c r="I33" s="775"/>
      <c r="J33" s="775"/>
      <c r="K33" s="775"/>
      <c r="L33" s="775"/>
      <c r="M33" s="775"/>
      <c r="N33" s="775"/>
      <c r="O33" s="775"/>
      <c r="P33" s="775"/>
      <c r="Q33" s="775"/>
      <c r="R33" s="776"/>
      <c r="S33" s="774" t="s">
        <v>492</v>
      </c>
      <c r="T33" s="775"/>
      <c r="U33" s="775"/>
      <c r="V33" s="775"/>
      <c r="W33" s="775"/>
      <c r="X33" s="775"/>
      <c r="Y33" s="776"/>
      <c r="Z33" s="775" t="s">
        <v>493</v>
      </c>
      <c r="AA33" s="775"/>
      <c r="AB33" s="775"/>
      <c r="AC33" s="775"/>
      <c r="AD33" s="775"/>
      <c r="AE33" s="775"/>
      <c r="AF33" s="775"/>
      <c r="AG33" s="777"/>
    </row>
    <row r="34" spans="1:43" ht="16.149999999999999" hidden="1" customHeight="1" outlineLevel="1">
      <c r="A34" s="494"/>
      <c r="B34" s="495" t="s">
        <v>438</v>
      </c>
      <c r="C34" s="496" t="s">
        <v>15</v>
      </c>
      <c r="D34" s="717">
        <f>IF(D28="","",D28)</f>
        <v>0</v>
      </c>
      <c r="E34" s="717"/>
      <c r="F34" s="497" t="s">
        <v>16</v>
      </c>
      <c r="G34" s="717">
        <f>IF(G28="","",G28)</f>
        <v>0</v>
      </c>
      <c r="H34" s="717"/>
      <c r="I34" s="497" t="s">
        <v>264</v>
      </c>
      <c r="J34" s="497" t="s">
        <v>439</v>
      </c>
      <c r="K34" s="497" t="s">
        <v>440</v>
      </c>
      <c r="L34" s="497"/>
      <c r="M34" s="762" t="str">
        <f>IF(M28="","",M28)</f>
        <v/>
      </c>
      <c r="N34" s="762"/>
      <c r="O34" s="498" t="s">
        <v>16</v>
      </c>
      <c r="P34" s="762" t="str">
        <f>IF(P28="","",P28)</f>
        <v/>
      </c>
      <c r="Q34" s="762"/>
      <c r="R34" s="499" t="s">
        <v>264</v>
      </c>
      <c r="S34" s="778"/>
      <c r="T34" s="779"/>
      <c r="U34" s="779"/>
      <c r="V34" s="779"/>
      <c r="W34" s="779"/>
      <c r="X34" s="779"/>
      <c r="Y34" s="504" t="s">
        <v>278</v>
      </c>
      <c r="Z34" s="780"/>
      <c r="AA34" s="781"/>
      <c r="AB34" s="781"/>
      <c r="AC34" s="781"/>
      <c r="AD34" s="781"/>
      <c r="AE34" s="781"/>
      <c r="AF34" s="781"/>
      <c r="AG34" s="501" t="s">
        <v>278</v>
      </c>
    </row>
    <row r="35" spans="1:43" ht="16.149999999999999" hidden="1" customHeight="1" outlineLevel="1">
      <c r="A35" s="494"/>
      <c r="B35" s="495" t="s">
        <v>441</v>
      </c>
      <c r="C35" s="496" t="s">
        <v>15</v>
      </c>
      <c r="D35" s="762" t="str">
        <f>IF(D29="","",D29)</f>
        <v/>
      </c>
      <c r="E35" s="762"/>
      <c r="F35" s="497" t="s">
        <v>16</v>
      </c>
      <c r="G35" s="762" t="str">
        <f>IF(G29="","",G29)</f>
        <v/>
      </c>
      <c r="H35" s="762"/>
      <c r="I35" s="497" t="s">
        <v>264</v>
      </c>
      <c r="J35" s="497" t="s">
        <v>439</v>
      </c>
      <c r="K35" s="497" t="s">
        <v>440</v>
      </c>
      <c r="L35" s="497"/>
      <c r="M35" s="762" t="str">
        <f>IF(M29="","",M29)</f>
        <v/>
      </c>
      <c r="N35" s="762"/>
      <c r="O35" s="498" t="s">
        <v>16</v>
      </c>
      <c r="P35" s="762" t="str">
        <f>IF(P29="","",P29)</f>
        <v/>
      </c>
      <c r="Q35" s="762"/>
      <c r="R35" s="499" t="s">
        <v>264</v>
      </c>
      <c r="S35" s="778"/>
      <c r="T35" s="779"/>
      <c r="U35" s="779"/>
      <c r="V35" s="779"/>
      <c r="W35" s="779"/>
      <c r="X35" s="779"/>
      <c r="Y35" s="504" t="s">
        <v>278</v>
      </c>
      <c r="Z35" s="780"/>
      <c r="AA35" s="781"/>
      <c r="AB35" s="781"/>
      <c r="AC35" s="781"/>
      <c r="AD35" s="781"/>
      <c r="AE35" s="781"/>
      <c r="AF35" s="781"/>
      <c r="AG35" s="501" t="s">
        <v>278</v>
      </c>
    </row>
    <row r="36" spans="1:43" ht="16.149999999999999" hidden="1" customHeight="1" outlineLevel="1">
      <c r="A36" s="494"/>
      <c r="B36" s="495" t="s">
        <v>442</v>
      </c>
      <c r="C36" s="496" t="s">
        <v>15</v>
      </c>
      <c r="D36" s="762" t="str">
        <f>IF(D30="","",D30)</f>
        <v/>
      </c>
      <c r="E36" s="762"/>
      <c r="F36" s="497" t="s">
        <v>16</v>
      </c>
      <c r="G36" s="762" t="str">
        <f>IF(G30="","",G30)</f>
        <v/>
      </c>
      <c r="H36" s="762"/>
      <c r="I36" s="497" t="s">
        <v>264</v>
      </c>
      <c r="J36" s="497" t="s">
        <v>439</v>
      </c>
      <c r="K36" s="497" t="s">
        <v>440</v>
      </c>
      <c r="L36" s="497"/>
      <c r="M36" s="762" t="str">
        <f>IF(M30="","",M30)</f>
        <v/>
      </c>
      <c r="N36" s="762"/>
      <c r="O36" s="498" t="s">
        <v>16</v>
      </c>
      <c r="P36" s="762" t="str">
        <f>IF(P30="","",P30)</f>
        <v/>
      </c>
      <c r="Q36" s="762"/>
      <c r="R36" s="499" t="s">
        <v>264</v>
      </c>
      <c r="S36" s="778"/>
      <c r="T36" s="779"/>
      <c r="U36" s="779"/>
      <c r="V36" s="779"/>
      <c r="W36" s="779"/>
      <c r="X36" s="779"/>
      <c r="Y36" s="504" t="s">
        <v>278</v>
      </c>
      <c r="Z36" s="780"/>
      <c r="AA36" s="781"/>
      <c r="AB36" s="781"/>
      <c r="AC36" s="781"/>
      <c r="AD36" s="781"/>
      <c r="AE36" s="781"/>
      <c r="AF36" s="781"/>
      <c r="AG36" s="501" t="s">
        <v>278</v>
      </c>
    </row>
    <row r="37" spans="1:43" ht="16.149999999999999" hidden="1" customHeight="1" outlineLevel="1">
      <c r="A37" s="505"/>
      <c r="B37" s="502" t="s">
        <v>443</v>
      </c>
      <c r="C37" s="496" t="s">
        <v>15</v>
      </c>
      <c r="D37" s="762" t="str">
        <f>IF(D31="","",D31)</f>
        <v/>
      </c>
      <c r="E37" s="762"/>
      <c r="F37" s="497" t="s">
        <v>16</v>
      </c>
      <c r="G37" s="762" t="str">
        <f>IF(G31="","",G31)</f>
        <v/>
      </c>
      <c r="H37" s="762"/>
      <c r="I37" s="497" t="s">
        <v>264</v>
      </c>
      <c r="J37" s="497" t="s">
        <v>439</v>
      </c>
      <c r="K37" s="497" t="s">
        <v>440</v>
      </c>
      <c r="L37" s="497"/>
      <c r="M37" s="762" t="str">
        <f>IF(M31="","",M31)</f>
        <v/>
      </c>
      <c r="N37" s="762"/>
      <c r="O37" s="498" t="s">
        <v>16</v>
      </c>
      <c r="P37" s="762" t="str">
        <f>IF(P31="","",P31)</f>
        <v/>
      </c>
      <c r="Q37" s="762"/>
      <c r="R37" s="499" t="s">
        <v>264</v>
      </c>
      <c r="S37" s="778"/>
      <c r="T37" s="779"/>
      <c r="U37" s="779"/>
      <c r="V37" s="779"/>
      <c r="W37" s="779"/>
      <c r="X37" s="779"/>
      <c r="Y37" s="504" t="s">
        <v>278</v>
      </c>
      <c r="Z37" s="780"/>
      <c r="AA37" s="781"/>
      <c r="AB37" s="781"/>
      <c r="AC37" s="781"/>
      <c r="AD37" s="781"/>
      <c r="AE37" s="781"/>
      <c r="AF37" s="781"/>
      <c r="AG37" s="501" t="s">
        <v>278</v>
      </c>
    </row>
    <row r="38" spans="1:43" ht="16.149999999999999" hidden="1" customHeight="1" outlineLevel="1">
      <c r="A38" s="494"/>
      <c r="B38" s="767" t="s">
        <v>446</v>
      </c>
      <c r="C38" s="768"/>
      <c r="D38" s="768"/>
      <c r="E38" s="768"/>
      <c r="F38" s="768"/>
      <c r="G38" s="768"/>
      <c r="H38" s="768"/>
      <c r="I38" s="768"/>
      <c r="J38" s="768"/>
      <c r="K38" s="768"/>
      <c r="L38" s="768"/>
      <c r="M38" s="768"/>
      <c r="N38" s="768"/>
      <c r="O38" s="768"/>
      <c r="P38" s="768"/>
      <c r="Q38" s="768"/>
      <c r="R38" s="769"/>
      <c r="S38" s="770">
        <f>SUM(S34:X37)</f>
        <v>0</v>
      </c>
      <c r="T38" s="771"/>
      <c r="U38" s="771"/>
      <c r="V38" s="771"/>
      <c r="W38" s="771"/>
      <c r="X38" s="771"/>
      <c r="Y38" s="504" t="s">
        <v>278</v>
      </c>
      <c r="Z38" s="772">
        <f>SUM(Z34:AF37)</f>
        <v>0</v>
      </c>
      <c r="AA38" s="718"/>
      <c r="AB38" s="718"/>
      <c r="AC38" s="718"/>
      <c r="AD38" s="718"/>
      <c r="AE38" s="718"/>
      <c r="AF38" s="718"/>
      <c r="AG38" s="501" t="s">
        <v>278</v>
      </c>
    </row>
    <row r="39" spans="1:43" ht="16.149999999999999" hidden="1" customHeight="1" outlineLevel="1">
      <c r="A39" s="503" t="s">
        <v>494</v>
      </c>
      <c r="B39" s="50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773"/>
      <c r="AD39" s="773"/>
      <c r="AE39" s="773"/>
      <c r="AF39" s="773"/>
      <c r="AG39" s="507"/>
    </row>
    <row r="40" spans="1:43" ht="16.149999999999999" hidden="1" customHeight="1" outlineLevel="1">
      <c r="A40" s="494"/>
      <c r="B40" s="774" t="s">
        <v>436</v>
      </c>
      <c r="C40" s="775"/>
      <c r="D40" s="775"/>
      <c r="E40" s="775"/>
      <c r="F40" s="775"/>
      <c r="G40" s="775"/>
      <c r="H40" s="775"/>
      <c r="I40" s="775"/>
      <c r="J40" s="775"/>
      <c r="K40" s="775"/>
      <c r="L40" s="775"/>
      <c r="M40" s="775"/>
      <c r="N40" s="775"/>
      <c r="O40" s="775"/>
      <c r="P40" s="775"/>
      <c r="Q40" s="775"/>
      <c r="R40" s="776"/>
      <c r="S40" s="774" t="s">
        <v>495</v>
      </c>
      <c r="T40" s="775"/>
      <c r="U40" s="775"/>
      <c r="V40" s="775"/>
      <c r="W40" s="775"/>
      <c r="X40" s="775"/>
      <c r="Y40" s="776"/>
      <c r="Z40" s="775" t="s">
        <v>496</v>
      </c>
      <c r="AA40" s="775"/>
      <c r="AB40" s="775"/>
      <c r="AC40" s="775"/>
      <c r="AD40" s="775"/>
      <c r="AE40" s="775"/>
      <c r="AF40" s="775"/>
      <c r="AG40" s="777"/>
    </row>
    <row r="41" spans="1:43" ht="16.149999999999999" hidden="1" customHeight="1" outlineLevel="1">
      <c r="A41" s="494"/>
      <c r="B41" s="495" t="s">
        <v>438</v>
      </c>
      <c r="C41" s="496" t="s">
        <v>15</v>
      </c>
      <c r="D41" s="717">
        <f>IF(D28="","",D28)</f>
        <v>0</v>
      </c>
      <c r="E41" s="717"/>
      <c r="F41" s="497" t="s">
        <v>16</v>
      </c>
      <c r="G41" s="717">
        <f>IF(G28="","",G28)</f>
        <v>0</v>
      </c>
      <c r="H41" s="717"/>
      <c r="I41" s="497" t="s">
        <v>264</v>
      </c>
      <c r="J41" s="497" t="s">
        <v>439</v>
      </c>
      <c r="K41" s="497" t="s">
        <v>440</v>
      </c>
      <c r="L41" s="497"/>
      <c r="M41" s="762" t="str">
        <f>IF(M28="","",M28)</f>
        <v/>
      </c>
      <c r="N41" s="762"/>
      <c r="O41" s="498" t="s">
        <v>16</v>
      </c>
      <c r="P41" s="762" t="str">
        <f>IF(P28="","",P28)</f>
        <v/>
      </c>
      <c r="Q41" s="762"/>
      <c r="R41" s="498" t="s">
        <v>264</v>
      </c>
      <c r="S41" s="763" t="str">
        <f>IFERROR(S34*Z28*10,"")</f>
        <v/>
      </c>
      <c r="T41" s="764"/>
      <c r="U41" s="764"/>
      <c r="V41" s="764"/>
      <c r="W41" s="764"/>
      <c r="X41" s="764"/>
      <c r="Y41" s="504" t="s">
        <v>270</v>
      </c>
      <c r="Z41" s="765" t="str">
        <f>IFERROR(Z34*AD28*10,"")</f>
        <v/>
      </c>
      <c r="AA41" s="766"/>
      <c r="AB41" s="766"/>
      <c r="AC41" s="766"/>
      <c r="AD41" s="766"/>
      <c r="AE41" s="766"/>
      <c r="AF41" s="766"/>
      <c r="AG41" s="501" t="s">
        <v>270</v>
      </c>
    </row>
    <row r="42" spans="1:43" ht="16.149999999999999" hidden="1" customHeight="1" outlineLevel="1">
      <c r="A42" s="494"/>
      <c r="B42" s="495" t="s">
        <v>441</v>
      </c>
      <c r="C42" s="496" t="s">
        <v>15</v>
      </c>
      <c r="D42" s="762" t="str">
        <f>IF(D29="","",D29)</f>
        <v/>
      </c>
      <c r="E42" s="762"/>
      <c r="F42" s="497" t="s">
        <v>16</v>
      </c>
      <c r="G42" s="762" t="str">
        <f>IF(G29="","",G29)</f>
        <v/>
      </c>
      <c r="H42" s="762"/>
      <c r="I42" s="497" t="s">
        <v>264</v>
      </c>
      <c r="J42" s="497" t="s">
        <v>439</v>
      </c>
      <c r="K42" s="497" t="s">
        <v>440</v>
      </c>
      <c r="L42" s="497"/>
      <c r="M42" s="762" t="str">
        <f>IF(M29="","",M29)</f>
        <v/>
      </c>
      <c r="N42" s="762"/>
      <c r="O42" s="498" t="s">
        <v>16</v>
      </c>
      <c r="P42" s="762" t="str">
        <f>IF(P29="","",P29)</f>
        <v/>
      </c>
      <c r="Q42" s="762"/>
      <c r="R42" s="498" t="s">
        <v>264</v>
      </c>
      <c r="S42" s="763" t="str">
        <f t="shared" ref="S42:S44" si="0">IFERROR(S35*Z29*10,"")</f>
        <v/>
      </c>
      <c r="T42" s="764"/>
      <c r="U42" s="764"/>
      <c r="V42" s="764"/>
      <c r="W42" s="764"/>
      <c r="X42" s="764"/>
      <c r="Y42" s="504" t="s">
        <v>270</v>
      </c>
      <c r="Z42" s="765" t="str">
        <f t="shared" ref="Z42:Z44" si="1">IFERROR(Z35*AD29*10,"")</f>
        <v/>
      </c>
      <c r="AA42" s="766"/>
      <c r="AB42" s="766"/>
      <c r="AC42" s="766"/>
      <c r="AD42" s="766"/>
      <c r="AE42" s="766"/>
      <c r="AF42" s="766"/>
      <c r="AG42" s="501" t="s">
        <v>270</v>
      </c>
    </row>
    <row r="43" spans="1:43" ht="16.149999999999999" hidden="1" customHeight="1" outlineLevel="1">
      <c r="A43" s="494"/>
      <c r="B43" s="495" t="s">
        <v>442</v>
      </c>
      <c r="C43" s="496" t="s">
        <v>15</v>
      </c>
      <c r="D43" s="762" t="str">
        <f>IF(D30="","",D30)</f>
        <v/>
      </c>
      <c r="E43" s="762"/>
      <c r="F43" s="497" t="s">
        <v>16</v>
      </c>
      <c r="G43" s="762" t="str">
        <f>IF(G30="","",G30)</f>
        <v/>
      </c>
      <c r="H43" s="762"/>
      <c r="I43" s="497" t="s">
        <v>264</v>
      </c>
      <c r="J43" s="497" t="s">
        <v>439</v>
      </c>
      <c r="K43" s="497" t="s">
        <v>440</v>
      </c>
      <c r="L43" s="497"/>
      <c r="M43" s="762" t="str">
        <f>IF(M30="","",M30)</f>
        <v/>
      </c>
      <c r="N43" s="762"/>
      <c r="O43" s="498" t="s">
        <v>16</v>
      </c>
      <c r="P43" s="762" t="str">
        <f>IF(P30="","",P30)</f>
        <v/>
      </c>
      <c r="Q43" s="762"/>
      <c r="R43" s="498" t="s">
        <v>264</v>
      </c>
      <c r="S43" s="763" t="str">
        <f t="shared" si="0"/>
        <v/>
      </c>
      <c r="T43" s="764"/>
      <c r="U43" s="764"/>
      <c r="V43" s="764"/>
      <c r="W43" s="764"/>
      <c r="X43" s="764"/>
      <c r="Y43" s="504" t="s">
        <v>270</v>
      </c>
      <c r="Z43" s="765" t="str">
        <f t="shared" si="1"/>
        <v/>
      </c>
      <c r="AA43" s="766"/>
      <c r="AB43" s="766"/>
      <c r="AC43" s="766"/>
      <c r="AD43" s="766"/>
      <c r="AE43" s="766"/>
      <c r="AF43" s="766"/>
      <c r="AG43" s="501" t="s">
        <v>270</v>
      </c>
    </row>
    <row r="44" spans="1:43" ht="16.149999999999999" hidden="1" customHeight="1" outlineLevel="1">
      <c r="A44" s="494"/>
      <c r="B44" s="508" t="s">
        <v>443</v>
      </c>
      <c r="C44" s="509" t="s">
        <v>15</v>
      </c>
      <c r="D44" s="762" t="str">
        <f>IF(D31="","",D31)</f>
        <v/>
      </c>
      <c r="E44" s="762"/>
      <c r="F44" s="497" t="s">
        <v>16</v>
      </c>
      <c r="G44" s="762" t="str">
        <f>IF(G31="","",G31)</f>
        <v/>
      </c>
      <c r="H44" s="762"/>
      <c r="I44" s="497" t="s">
        <v>264</v>
      </c>
      <c r="J44" s="497" t="s">
        <v>439</v>
      </c>
      <c r="K44" s="497" t="s">
        <v>440</v>
      </c>
      <c r="L44" s="497"/>
      <c r="M44" s="762" t="str">
        <f>IF(M31="","",M31)</f>
        <v/>
      </c>
      <c r="N44" s="762"/>
      <c r="O44" s="498" t="s">
        <v>16</v>
      </c>
      <c r="P44" s="762" t="str">
        <f>IF(P31="","",P31)</f>
        <v/>
      </c>
      <c r="Q44" s="762"/>
      <c r="R44" s="498" t="s">
        <v>264</v>
      </c>
      <c r="S44" s="763" t="str">
        <f t="shared" si="0"/>
        <v/>
      </c>
      <c r="T44" s="764"/>
      <c r="U44" s="764"/>
      <c r="V44" s="764"/>
      <c r="W44" s="764"/>
      <c r="X44" s="764"/>
      <c r="Y44" s="504" t="s">
        <v>270</v>
      </c>
      <c r="Z44" s="765" t="str">
        <f t="shared" si="1"/>
        <v/>
      </c>
      <c r="AA44" s="766"/>
      <c r="AB44" s="766"/>
      <c r="AC44" s="766"/>
      <c r="AD44" s="766"/>
      <c r="AE44" s="766"/>
      <c r="AF44" s="766"/>
      <c r="AG44" s="501" t="s">
        <v>270</v>
      </c>
    </row>
    <row r="45" spans="1:43" ht="16.149999999999999" hidden="1" customHeight="1" outlineLevel="1">
      <c r="A45" s="494"/>
      <c r="B45" s="508" t="s">
        <v>449</v>
      </c>
      <c r="C45" s="500" t="s">
        <v>450</v>
      </c>
      <c r="D45" s="510"/>
      <c r="E45" s="510"/>
      <c r="F45" s="500"/>
      <c r="G45" s="510"/>
      <c r="H45" s="510"/>
      <c r="I45" s="500"/>
      <c r="J45" s="500"/>
      <c r="K45" s="500"/>
      <c r="L45" s="500"/>
      <c r="M45" s="510"/>
      <c r="N45" s="510"/>
      <c r="O45" s="510"/>
      <c r="P45" s="510"/>
      <c r="Q45" s="510"/>
      <c r="R45" s="510"/>
      <c r="S45" s="510"/>
      <c r="T45" s="510"/>
      <c r="U45" s="510"/>
      <c r="V45" s="510"/>
      <c r="W45" s="510"/>
      <c r="X45" s="510"/>
      <c r="Y45" s="510"/>
      <c r="Z45" s="753"/>
      <c r="AA45" s="725"/>
      <c r="AB45" s="725"/>
      <c r="AC45" s="725"/>
      <c r="AD45" s="725"/>
      <c r="AE45" s="725"/>
      <c r="AF45" s="725"/>
      <c r="AG45" s="501" t="s">
        <v>270</v>
      </c>
    </row>
    <row r="46" spans="1:43" ht="16.149999999999999" hidden="1" customHeight="1" outlineLevel="1">
      <c r="A46" s="494"/>
      <c r="B46" s="502" t="s">
        <v>451</v>
      </c>
      <c r="C46" s="500" t="s">
        <v>452</v>
      </c>
      <c r="D46" s="510"/>
      <c r="E46" s="510"/>
      <c r="F46" s="500"/>
      <c r="G46" s="510"/>
      <c r="H46" s="510"/>
      <c r="I46" s="500"/>
      <c r="J46" s="500"/>
      <c r="K46" s="500"/>
      <c r="L46" s="500"/>
      <c r="M46" s="510"/>
      <c r="N46" s="510"/>
      <c r="O46" s="510"/>
      <c r="P46" s="510"/>
      <c r="Q46" s="510"/>
      <c r="R46" s="510"/>
      <c r="S46" s="510"/>
      <c r="T46" s="510"/>
      <c r="U46" s="510"/>
      <c r="V46" s="510"/>
      <c r="W46" s="510"/>
      <c r="X46" s="510"/>
      <c r="Y46" s="510"/>
      <c r="Z46" s="753"/>
      <c r="AA46" s="725"/>
      <c r="AB46" s="725"/>
      <c r="AC46" s="725"/>
      <c r="AD46" s="725"/>
      <c r="AE46" s="725"/>
      <c r="AF46" s="725"/>
      <c r="AG46" s="501" t="s">
        <v>270</v>
      </c>
    </row>
    <row r="47" spans="1:43" ht="16.149999999999999" hidden="1" customHeight="1" outlineLevel="1" thickBot="1">
      <c r="A47" s="511"/>
      <c r="B47" s="754" t="s">
        <v>446</v>
      </c>
      <c r="C47" s="755"/>
      <c r="D47" s="755"/>
      <c r="E47" s="755"/>
      <c r="F47" s="755"/>
      <c r="G47" s="755"/>
      <c r="H47" s="755"/>
      <c r="I47" s="755"/>
      <c r="J47" s="755"/>
      <c r="K47" s="755"/>
      <c r="L47" s="755"/>
      <c r="M47" s="755"/>
      <c r="N47" s="755"/>
      <c r="O47" s="755"/>
      <c r="P47" s="755"/>
      <c r="Q47" s="755"/>
      <c r="R47" s="755"/>
      <c r="S47" s="755"/>
      <c r="T47" s="755"/>
      <c r="U47" s="755"/>
      <c r="V47" s="755"/>
      <c r="W47" s="755"/>
      <c r="X47" s="755"/>
      <c r="Y47" s="756"/>
      <c r="Z47" s="757">
        <f>IFERROR(SUM(S41:X44)+SUM(Z41:AF44)-Z45+Z46,0)</f>
        <v>0</v>
      </c>
      <c r="AA47" s="706"/>
      <c r="AB47" s="706"/>
      <c r="AC47" s="706"/>
      <c r="AD47" s="706"/>
      <c r="AE47" s="706"/>
      <c r="AF47" s="706"/>
      <c r="AG47" s="512"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7"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13"/>
      <c r="AC49" s="713"/>
      <c r="AD49" s="713"/>
      <c r="AE49" s="713"/>
      <c r="AF49" s="713"/>
      <c r="AG49" s="37" t="s">
        <v>270</v>
      </c>
      <c r="AQ49" s="189"/>
    </row>
    <row r="50" spans="1:43" ht="16.149999999999999" customHeight="1" thickBot="1">
      <c r="A50" s="414"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14"/>
      <c r="AC50" s="714"/>
      <c r="AD50" s="714"/>
      <c r="AE50" s="714"/>
      <c r="AF50" s="714"/>
      <c r="AG50" s="375" t="s">
        <v>270</v>
      </c>
      <c r="AQ50" s="189"/>
    </row>
    <row r="51" spans="1:43" ht="16.149999999999999" customHeight="1" thickBo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4"/>
      <c r="AC51" s="514"/>
      <c r="AD51" s="514"/>
      <c r="AE51" s="514"/>
      <c r="AF51" s="514"/>
      <c r="AG51" s="513"/>
      <c r="AQ51" s="189"/>
    </row>
    <row r="52" spans="1:43" ht="16.149999999999999" customHeight="1" thickBot="1">
      <c r="A52" s="415"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15">
        <f>SUM(AB49:AF50)</f>
        <v>0</v>
      </c>
      <c r="AC52" s="715"/>
      <c r="AD52" s="715"/>
      <c r="AE52" s="715"/>
      <c r="AF52" s="715"/>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1567</v>
      </c>
      <c r="B55" s="333"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7"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13"/>
      <c r="AC56" s="713"/>
      <c r="AD56" s="713"/>
      <c r="AE56" s="713"/>
      <c r="AF56" s="713"/>
      <c r="AG56" s="37" t="s">
        <v>270</v>
      </c>
      <c r="AQ56" s="189"/>
    </row>
    <row r="57" spans="1:43" ht="16.149999999999999" customHeight="1" thickBot="1">
      <c r="A57" s="414"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14"/>
      <c r="AC57" s="714"/>
      <c r="AD57" s="714"/>
      <c r="AE57" s="714"/>
      <c r="AF57" s="714"/>
      <c r="AG57" s="375"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65"/>
      <c r="AC58" s="465"/>
      <c r="AD58" s="465"/>
      <c r="AE58" s="465"/>
      <c r="AF58" s="465"/>
      <c r="AG58" s="152"/>
      <c r="AQ58" s="189"/>
    </row>
    <row r="59" spans="1:43" ht="16.149999999999999"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thickBot="1">
      <c r="A60" s="556"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58">
        <f>AB52-AB56+AB57</f>
        <v>0</v>
      </c>
      <c r="AC60" s="758"/>
      <c r="AD60" s="758"/>
      <c r="AE60" s="758"/>
      <c r="AF60" s="758"/>
      <c r="AG60" s="9" t="s">
        <v>270</v>
      </c>
      <c r="AQ60" s="189"/>
    </row>
    <row r="61" spans="1:43" ht="15.6" customHeight="1" thickBot="1">
      <c r="A61" s="759" t="s">
        <v>1946</v>
      </c>
      <c r="B61" s="760"/>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14"/>
      <c r="AC61" s="714"/>
      <c r="AD61" s="714"/>
      <c r="AE61" s="714"/>
      <c r="AF61" s="714"/>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61" t="str">
        <f>IF(AH61=TRUE,"問題なし","問題あり")</f>
        <v>問題あり</v>
      </c>
      <c r="AC62" s="761"/>
      <c r="AD62" s="761"/>
      <c r="AE62" s="761"/>
      <c r="AF62" s="761"/>
      <c r="AG62" s="482"/>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33" t="s">
        <v>1653</v>
      </c>
      <c r="B64" s="533"/>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517"/>
    </row>
    <row r="65" spans="1:43" ht="16.149999999999999" hidden="1" customHeight="1" outlineLevel="1" thickBot="1">
      <c r="A65" s="472" t="s">
        <v>1567</v>
      </c>
      <c r="B65" s="422" t="s">
        <v>1624</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1671</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11"/>
      <c r="AC66" s="711"/>
      <c r="AD66" s="711"/>
      <c r="AE66" s="711"/>
      <c r="AF66" s="711"/>
      <c r="AG66" s="534" t="s">
        <v>270</v>
      </c>
    </row>
    <row r="67" spans="1:43" ht="16.149999999999999" hidden="1" customHeight="1" outlineLevel="2">
      <c r="A67" s="433"/>
      <c r="B67" s="468" t="s">
        <v>1664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699"/>
      <c r="AC67" s="699"/>
      <c r="AD67" s="699"/>
      <c r="AE67" s="699"/>
      <c r="AF67" s="699"/>
      <c r="AG67" s="515" t="s">
        <v>270</v>
      </c>
    </row>
    <row r="68" spans="1:43" ht="16.149999999999999" hidden="1" customHeight="1" outlineLevel="2">
      <c r="A68" s="433"/>
      <c r="B68" s="468" t="s">
        <v>1672</v>
      </c>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718"/>
      <c r="AC68" s="718"/>
      <c r="AD68" s="718"/>
      <c r="AE68" s="718"/>
      <c r="AF68" s="718"/>
      <c r="AG68" s="515" t="s">
        <v>270</v>
      </c>
    </row>
    <row r="69" spans="1:43" ht="16.149999999999999" hidden="1" customHeight="1" outlineLevel="2">
      <c r="A69" s="433"/>
      <c r="B69" s="439" t="s">
        <v>453</v>
      </c>
      <c r="C69" s="443"/>
      <c r="D69" s="529"/>
      <c r="E69" s="529"/>
      <c r="F69" s="443"/>
      <c r="G69" s="529"/>
      <c r="H69" s="529"/>
      <c r="I69" s="443"/>
      <c r="J69" s="443"/>
      <c r="K69" s="443"/>
      <c r="L69" s="443"/>
      <c r="M69" s="529"/>
      <c r="N69" s="529"/>
      <c r="O69" s="529"/>
      <c r="P69" s="529"/>
      <c r="Q69" s="529"/>
      <c r="R69" s="529"/>
      <c r="S69" s="529"/>
      <c r="T69" s="529"/>
      <c r="U69" s="529"/>
      <c r="V69" s="529"/>
      <c r="W69" s="529"/>
      <c r="X69" s="529"/>
      <c r="Y69" s="529"/>
      <c r="Z69" s="529"/>
      <c r="AA69" s="529"/>
      <c r="AB69" s="752"/>
      <c r="AC69" s="752"/>
      <c r="AD69" s="752"/>
      <c r="AE69" s="752"/>
      <c r="AF69" s="752"/>
      <c r="AG69" s="530" t="s">
        <v>270</v>
      </c>
    </row>
    <row r="70" spans="1:43" ht="16.149999999999999" hidden="1" customHeight="1" outlineLevel="2">
      <c r="A70" s="433"/>
      <c r="B70" s="469" t="s">
        <v>497</v>
      </c>
      <c r="C70" s="443"/>
      <c r="D70" s="529"/>
      <c r="E70" s="529"/>
      <c r="F70" s="443"/>
      <c r="G70" s="529"/>
      <c r="H70" s="529"/>
      <c r="I70" s="443"/>
      <c r="J70" s="443"/>
      <c r="K70" s="443"/>
      <c r="L70" s="443"/>
      <c r="M70" s="529"/>
      <c r="N70" s="529"/>
      <c r="O70" s="529"/>
      <c r="P70" s="529"/>
      <c r="Q70" s="529"/>
      <c r="R70" s="529"/>
      <c r="S70" s="529"/>
      <c r="T70" s="529"/>
      <c r="U70" s="529"/>
      <c r="V70" s="529"/>
      <c r="W70" s="529"/>
      <c r="X70" s="529"/>
      <c r="Y70" s="529"/>
      <c r="Z70" s="529"/>
      <c r="AA70" s="529"/>
      <c r="AB70" s="752"/>
      <c r="AC70" s="752"/>
      <c r="AD70" s="752"/>
      <c r="AE70" s="752"/>
      <c r="AF70" s="752"/>
      <c r="AG70" s="530" t="s">
        <v>270</v>
      </c>
    </row>
    <row r="71" spans="1:43" ht="16.149999999999999" hidden="1" customHeight="1" outlineLevel="1">
      <c r="A71" s="433"/>
      <c r="B71" s="468" t="s">
        <v>1673</v>
      </c>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705"/>
      <c r="AC71" s="705"/>
      <c r="AD71" s="705"/>
      <c r="AE71" s="705"/>
      <c r="AF71" s="705"/>
      <c r="AG71" s="515" t="s">
        <v>270</v>
      </c>
    </row>
    <row r="72" spans="1:43" ht="16.149999999999999" hidden="1" customHeight="1" outlineLevel="1">
      <c r="A72" s="433"/>
      <c r="B72" s="468" t="s">
        <v>1674</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705"/>
      <c r="AC72" s="705"/>
      <c r="AD72" s="705"/>
      <c r="AE72" s="705"/>
      <c r="AF72" s="705"/>
      <c r="AG72" s="515" t="s">
        <v>270</v>
      </c>
    </row>
    <row r="73" spans="1:43" ht="16.149999999999999" hidden="1" customHeight="1" outlineLevel="1" thickBot="1">
      <c r="A73" s="459"/>
      <c r="B73" s="535" t="s">
        <v>1675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706">
        <f>AB66-SUM(AB71:AF72)</f>
        <v>0</v>
      </c>
      <c r="AC73" s="706"/>
      <c r="AD73" s="706"/>
      <c r="AE73" s="706"/>
      <c r="AF73" s="706"/>
      <c r="AG73" s="537" t="s">
        <v>270</v>
      </c>
    </row>
    <row r="74" spans="1:43" ht="16.149999999999999" hidden="1" customHeight="1" outlineLevel="2" thickBot="1">
      <c r="A74" s="750" t="s">
        <v>455</v>
      </c>
      <c r="B74" s="751"/>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751"/>
      <c r="AB74" s="707"/>
      <c r="AC74" s="707"/>
      <c r="AD74" s="707"/>
      <c r="AE74" s="707"/>
      <c r="AF74" s="707"/>
      <c r="AG74" s="516"/>
      <c r="AH74" s="470"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28" t="str">
        <f>IF(AH74=TRUE,"問題なし","問題あり")</f>
        <v>問題あり</v>
      </c>
      <c r="AC75" s="728"/>
      <c r="AD75" s="728"/>
      <c r="AE75" s="728"/>
      <c r="AF75" s="728"/>
      <c r="AG75" s="517"/>
      <c r="AH75" s="470"/>
    </row>
    <row r="76" spans="1:43" ht="16.149999999999999" hidden="1" customHeight="1" outlineLevel="1" collapsed="1">
      <c r="A76" s="472" t="s">
        <v>1567</v>
      </c>
      <c r="B76" s="422" t="s">
        <v>1676</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1568</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72" t="s">
        <v>1567</v>
      </c>
      <c r="B78" s="422" t="s">
        <v>1570</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1569</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72" t="s">
        <v>1567</v>
      </c>
      <c r="B80" s="538" t="s">
        <v>1677</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1667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517" t="s">
        <v>1567</v>
      </c>
      <c r="B82" s="538" t="s">
        <v>1678</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39"/>
      <c r="AC82" s="539"/>
      <c r="AD82" s="539"/>
      <c r="AE82" s="539"/>
      <c r="AF82" s="539"/>
      <c r="AG82" s="427"/>
      <c r="AQ82" s="189"/>
    </row>
    <row r="83" spans="1:43" ht="16.149999999999999" hidden="1" customHeight="1" outlineLevel="1">
      <c r="A83" s="517"/>
      <c r="B83" s="538" t="s">
        <v>1595</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39"/>
      <c r="AC83" s="539"/>
      <c r="AD83" s="539"/>
      <c r="AE83" s="539"/>
      <c r="AF83" s="539"/>
      <c r="AG83" s="427"/>
      <c r="AQ83" s="189"/>
    </row>
    <row r="84" spans="1:43" ht="16.149999999999999" hidden="1" customHeight="1" outlineLevel="1">
      <c r="A84" s="517"/>
      <c r="B84" s="538" t="s">
        <v>1596</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39"/>
      <c r="AC84" s="539"/>
      <c r="AD84" s="539"/>
      <c r="AE84" s="539"/>
      <c r="AF84" s="539"/>
      <c r="AG84" s="427"/>
      <c r="AQ84" s="189"/>
    </row>
    <row r="85" spans="1:43" ht="16.149999999999999" hidden="1" customHeight="1" outlineLevel="1">
      <c r="A85" s="517" t="s">
        <v>1567</v>
      </c>
      <c r="B85" s="538" t="s">
        <v>1679</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39"/>
      <c r="AC85" s="539"/>
      <c r="AD85" s="539"/>
      <c r="AE85" s="539"/>
      <c r="AF85" s="539"/>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82"/>
      <c r="AB86" s="482"/>
      <c r="AC86" s="482"/>
      <c r="AD86" s="482"/>
      <c r="AE86" s="482"/>
      <c r="AF86" s="49"/>
      <c r="AG86" s="4"/>
    </row>
    <row r="87" spans="1:43" ht="16.149999999999999"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82"/>
      <c r="AB87" s="482"/>
      <c r="AC87" s="482"/>
      <c r="AD87" s="482"/>
      <c r="AE87" s="482"/>
      <c r="AF87" s="49"/>
      <c r="AG87" s="4"/>
    </row>
    <row r="88" spans="1:43" ht="16.149999999999999" customHeight="1">
      <c r="A88" s="332" t="s">
        <v>1567</v>
      </c>
      <c r="B88" s="425" t="s">
        <v>1576</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31" t="s">
        <v>1567</v>
      </c>
      <c r="B89" s="333" t="s">
        <v>1730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1567</v>
      </c>
      <c r="B90" s="425" t="s">
        <v>1950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customHeight="1">
      <c r="A91" s="332"/>
      <c r="B91" s="425" t="s">
        <v>1949</v>
      </c>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2"/>
      <c r="AB91" s="332"/>
      <c r="AC91" s="332"/>
      <c r="AD91" s="332"/>
      <c r="AE91" s="332"/>
      <c r="AF91" s="333"/>
      <c r="AG91" s="424"/>
      <c r="AQ91" s="189"/>
    </row>
    <row r="92" spans="1:43" ht="16.149999999999999" hidden="1" customHeight="1" outlineLevel="1">
      <c r="A92" s="332" t="s">
        <v>1567</v>
      </c>
      <c r="B92" s="333" t="s">
        <v>1581</v>
      </c>
      <c r="C92" s="3"/>
      <c r="D92" s="3"/>
      <c r="E92" s="3"/>
      <c r="F92" s="3"/>
      <c r="G92" s="3"/>
      <c r="H92" s="3"/>
      <c r="I92" s="3"/>
      <c r="J92" s="3"/>
      <c r="K92" s="3"/>
      <c r="L92" s="3"/>
      <c r="M92" s="3"/>
      <c r="N92" s="3"/>
      <c r="O92" s="3"/>
      <c r="P92" s="3"/>
      <c r="Q92" s="3"/>
      <c r="R92" s="3"/>
      <c r="S92" s="3"/>
      <c r="T92" s="3"/>
      <c r="U92" s="3"/>
      <c r="V92" s="3"/>
      <c r="W92" s="3"/>
      <c r="X92" s="3"/>
      <c r="Y92" s="3"/>
      <c r="Z92" s="3"/>
      <c r="AA92" s="482"/>
      <c r="AB92" s="482"/>
      <c r="AC92" s="482"/>
      <c r="AD92" s="482"/>
      <c r="AE92" s="482"/>
      <c r="AF92" s="3"/>
      <c r="AG92" s="4"/>
      <c r="AQ92" s="189"/>
    </row>
    <row r="93" spans="1:43" ht="16.149999999999999" hidden="1" customHeight="1" outlineLevel="1">
      <c r="A93" s="164"/>
      <c r="B93" s="333" t="s">
        <v>1578</v>
      </c>
      <c r="C93" s="3"/>
      <c r="D93" s="3"/>
      <c r="E93" s="3"/>
      <c r="F93" s="3"/>
      <c r="G93" s="3"/>
      <c r="H93" s="3"/>
      <c r="I93" s="3"/>
      <c r="J93" s="3"/>
      <c r="K93" s="3"/>
      <c r="L93" s="3"/>
      <c r="M93" s="3"/>
      <c r="N93" s="3"/>
      <c r="O93" s="3"/>
      <c r="P93" s="3"/>
      <c r="Q93" s="3"/>
      <c r="R93" s="3"/>
      <c r="S93" s="3"/>
      <c r="T93" s="3"/>
      <c r="U93" s="3"/>
      <c r="V93" s="3"/>
      <c r="W93" s="3"/>
      <c r="X93" s="3"/>
      <c r="Y93" s="3"/>
      <c r="Z93" s="3"/>
      <c r="AA93" s="482"/>
      <c r="AB93" s="482"/>
      <c r="AC93" s="482"/>
      <c r="AD93" s="482"/>
      <c r="AE93" s="482"/>
      <c r="AF93" s="3"/>
      <c r="AG93" s="4"/>
      <c r="AQ93" s="189"/>
    </row>
    <row r="94" spans="1:43" ht="16.149999999999999" customHeight="1" collapsed="1">
      <c r="A94" s="518" t="s">
        <v>1625</v>
      </c>
      <c r="B94" s="333"/>
      <c r="C94" s="3"/>
      <c r="D94" s="3"/>
      <c r="E94" s="3"/>
      <c r="F94" s="3"/>
      <c r="G94" s="3"/>
      <c r="H94" s="3"/>
      <c r="I94" s="3"/>
      <c r="J94" s="3"/>
      <c r="K94" s="3"/>
      <c r="L94" s="3"/>
      <c r="M94" s="3"/>
      <c r="N94" s="3"/>
      <c r="O94" s="3"/>
      <c r="P94" s="3"/>
      <c r="Q94" s="3"/>
      <c r="R94" s="3"/>
      <c r="S94" s="3"/>
      <c r="T94" s="3"/>
      <c r="U94" s="3"/>
      <c r="V94" s="3"/>
      <c r="W94" s="3"/>
      <c r="X94" s="3"/>
      <c r="Y94" s="3"/>
      <c r="Z94" s="3"/>
      <c r="AA94" s="482"/>
      <c r="AB94" s="482"/>
      <c r="AC94" s="482"/>
      <c r="AD94" s="482"/>
      <c r="AE94" s="482"/>
      <c r="AF94" s="3"/>
      <c r="AG94" s="4"/>
      <c r="AQ94" s="189"/>
    </row>
    <row r="95" spans="1:43" ht="16.149999999999999"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149999999999999"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50"/>
      <c r="AC96" s="650"/>
      <c r="AD96" s="650"/>
      <c r="AE96" s="650"/>
      <c r="AF96" s="650"/>
      <c r="AG96" s="79" t="s">
        <v>291</v>
      </c>
    </row>
    <row r="97" spans="1:33" ht="16.149999999999999"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43"/>
      <c r="AC97" s="743"/>
      <c r="AD97" s="743"/>
      <c r="AE97" s="743"/>
      <c r="AF97" s="743"/>
      <c r="AG97" s="126" t="s">
        <v>270</v>
      </c>
    </row>
    <row r="98" spans="1:33" ht="16.149999999999999"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49"/>
      <c r="AC98" s="649"/>
      <c r="AD98" s="649"/>
      <c r="AE98" s="649"/>
      <c r="AF98" s="649"/>
      <c r="AG98" s="181" t="s">
        <v>270</v>
      </c>
    </row>
    <row r="99" spans="1:33" ht="16.149999999999999"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629"/>
      <c r="AC99" s="629"/>
      <c r="AD99" s="629"/>
      <c r="AE99" s="629"/>
      <c r="AF99" s="629"/>
      <c r="AG99" s="181" t="s">
        <v>270</v>
      </c>
    </row>
    <row r="100" spans="1:33" ht="16.149999999999999"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41">
        <v>0</v>
      </c>
      <c r="AC100" s="641"/>
      <c r="AD100" s="641"/>
      <c r="AE100" s="641"/>
      <c r="AF100" s="641"/>
      <c r="AG100" s="128" t="s">
        <v>270</v>
      </c>
    </row>
    <row r="101" spans="1:33" ht="16.149999999999999"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68">
        <f>AB99-AB100</f>
        <v>0</v>
      </c>
      <c r="AC101" s="668"/>
      <c r="AD101" s="668"/>
      <c r="AE101" s="668"/>
      <c r="AF101" s="668"/>
      <c r="AG101" s="128" t="s">
        <v>297</v>
      </c>
    </row>
    <row r="102" spans="1:33" ht="16.149999999999999"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3">
        <f>IFERROR(AB99/(AB98-AB99)*100,0)</f>
        <v>0</v>
      </c>
      <c r="AC102" s="653"/>
      <c r="AD102" s="653"/>
      <c r="AE102" s="653"/>
      <c r="AF102" s="653"/>
      <c r="AG102" s="162" t="s">
        <v>299</v>
      </c>
    </row>
    <row r="103" spans="1:33" ht="16.149999999999999"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149999999999999" hidden="1" customHeight="1" outlineLevel="1" thickBot="1">
      <c r="A104" s="488" t="s">
        <v>386</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748"/>
      <c r="AB104" s="748"/>
      <c r="AC104" s="748"/>
      <c r="AD104" s="748"/>
      <c r="AE104" s="748"/>
      <c r="AF104" s="748"/>
      <c r="AG104" s="748"/>
    </row>
    <row r="105" spans="1:33" ht="16.149999999999999" hidden="1" customHeight="1" outlineLevel="1">
      <c r="A105" s="519" t="s">
        <v>456</v>
      </c>
      <c r="B105" s="492"/>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520"/>
      <c r="AB105" s="749">
        <f>'（別添）_計画書（無床診療所及びⅡを算定する有床診療所）'!AB78</f>
        <v>0</v>
      </c>
      <c r="AC105" s="749"/>
      <c r="AD105" s="749"/>
      <c r="AE105" s="749"/>
      <c r="AF105" s="749"/>
      <c r="AG105" s="493" t="s">
        <v>291</v>
      </c>
    </row>
    <row r="106" spans="1:33" ht="16.149999999999999" hidden="1" customHeight="1" outlineLevel="1">
      <c r="A106" s="521" t="s">
        <v>457</v>
      </c>
      <c r="B106" s="497"/>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522"/>
      <c r="AB106" s="718">
        <f>'（別添）_計画書（無床診療所及びⅡを算定する有床診療所）'!AB79</f>
        <v>0</v>
      </c>
      <c r="AC106" s="718"/>
      <c r="AD106" s="718"/>
      <c r="AE106" s="718"/>
      <c r="AF106" s="718"/>
      <c r="AG106" s="523" t="s">
        <v>270</v>
      </c>
    </row>
    <row r="107" spans="1:33" ht="16.149999999999999" hidden="1" customHeight="1" outlineLevel="1">
      <c r="A107" s="521" t="s">
        <v>458</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744"/>
      <c r="AC107" s="744"/>
      <c r="AD107" s="744"/>
      <c r="AE107" s="744"/>
      <c r="AF107" s="744"/>
      <c r="AG107" s="484" t="s">
        <v>270</v>
      </c>
    </row>
    <row r="108" spans="1:33" ht="16.149999999999999" hidden="1" customHeight="1" outlineLevel="1">
      <c r="A108" s="442" t="s">
        <v>1700</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745">
        <f>AB107-AB106</f>
        <v>0</v>
      </c>
      <c r="AC108" s="745"/>
      <c r="AD108" s="745"/>
      <c r="AE108" s="745"/>
      <c r="AF108" s="745"/>
      <c r="AG108" s="484" t="s">
        <v>270</v>
      </c>
    </row>
    <row r="109" spans="1:33" ht="16.149999999999999" hidden="1" customHeight="1" outlineLevel="1">
      <c r="A109" s="433"/>
      <c r="B109" s="439" t="s">
        <v>460</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699"/>
      <c r="AC109" s="699"/>
      <c r="AD109" s="699"/>
      <c r="AE109" s="699"/>
      <c r="AF109" s="699"/>
      <c r="AG109" s="515" t="s">
        <v>270</v>
      </c>
    </row>
    <row r="110" spans="1:33" ht="16.149999999999999" hidden="1" customHeight="1" outlineLevel="1" thickBot="1">
      <c r="A110" s="446"/>
      <c r="B110" s="524" t="s">
        <v>461</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746"/>
      <c r="AC110" s="746"/>
      <c r="AD110" s="746"/>
      <c r="AE110" s="746"/>
      <c r="AF110" s="746"/>
      <c r="AG110" s="515" t="s">
        <v>297</v>
      </c>
    </row>
    <row r="111" spans="1:33" ht="16.350000000000001" hidden="1" customHeight="1" outlineLevel="1" thickTop="1" thickBot="1">
      <c r="A111" s="525"/>
      <c r="B111" s="526" t="s">
        <v>462</v>
      </c>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747">
        <f>IFERROR(AB110/AB106*100,0)</f>
        <v>0</v>
      </c>
      <c r="AC111" s="747"/>
      <c r="AD111" s="747"/>
      <c r="AE111" s="747"/>
      <c r="AF111" s="747"/>
      <c r="AG111" s="528" t="s">
        <v>299</v>
      </c>
    </row>
    <row r="112" spans="1:33" ht="16.350000000000001" hidden="1" customHeight="1" outlineLevel="1">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90"/>
    </row>
    <row r="113" spans="1:33" ht="16.149999999999999" hidden="1" customHeight="1" outlineLevel="1" thickBot="1">
      <c r="A113" s="488" t="s">
        <v>387</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748"/>
      <c r="AB113" s="748"/>
      <c r="AC113" s="748"/>
      <c r="AD113" s="748"/>
      <c r="AE113" s="748"/>
      <c r="AF113" s="748"/>
      <c r="AG113" s="748"/>
    </row>
    <row r="114" spans="1:33" ht="16.149999999999999" hidden="1" customHeight="1" outlineLevel="1">
      <c r="A114" s="519" t="s">
        <v>463</v>
      </c>
      <c r="B114" s="492"/>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520"/>
      <c r="AB114" s="749">
        <f>'（別添）_計画書（無床診療所及びⅡを算定する有床診療所）'!AB87</f>
        <v>0</v>
      </c>
      <c r="AC114" s="749"/>
      <c r="AD114" s="749"/>
      <c r="AE114" s="749"/>
      <c r="AF114" s="749"/>
      <c r="AG114" s="493" t="s">
        <v>291</v>
      </c>
    </row>
    <row r="115" spans="1:33" ht="16.149999999999999" hidden="1" customHeight="1" outlineLevel="1">
      <c r="A115" s="521" t="s">
        <v>464</v>
      </c>
      <c r="B115" s="497"/>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522"/>
      <c r="AB115" s="718">
        <f>'（別添）_計画書（無床診療所及びⅡを算定する有床診療所）'!AB88</f>
        <v>0</v>
      </c>
      <c r="AC115" s="718"/>
      <c r="AD115" s="718"/>
      <c r="AE115" s="718"/>
      <c r="AF115" s="718"/>
      <c r="AG115" s="523" t="s">
        <v>270</v>
      </c>
    </row>
    <row r="116" spans="1:33" ht="16.149999999999999" hidden="1" customHeight="1" outlineLevel="1">
      <c r="A116" s="521" t="s">
        <v>465</v>
      </c>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744"/>
      <c r="AC116" s="744"/>
      <c r="AD116" s="744"/>
      <c r="AE116" s="744"/>
      <c r="AF116" s="744"/>
      <c r="AG116" s="484" t="s">
        <v>270</v>
      </c>
    </row>
    <row r="117" spans="1:33" ht="16.149999999999999" hidden="1" customHeight="1" outlineLevel="1">
      <c r="A117" s="442" t="s">
        <v>1701</v>
      </c>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745">
        <f>AB116-AB115</f>
        <v>0</v>
      </c>
      <c r="AC117" s="745"/>
      <c r="AD117" s="745"/>
      <c r="AE117" s="745"/>
      <c r="AF117" s="745"/>
      <c r="AG117" s="484" t="s">
        <v>270</v>
      </c>
    </row>
    <row r="118" spans="1:33" ht="16.149999999999999" hidden="1" customHeight="1" outlineLevel="1">
      <c r="A118" s="433"/>
      <c r="B118" s="439" t="s">
        <v>467</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699"/>
      <c r="AC118" s="699"/>
      <c r="AD118" s="699"/>
      <c r="AE118" s="699"/>
      <c r="AF118" s="699"/>
      <c r="AG118" s="515" t="s">
        <v>270</v>
      </c>
    </row>
    <row r="119" spans="1:33" ht="16.149999999999999" hidden="1" customHeight="1" outlineLevel="1" thickBot="1">
      <c r="A119" s="446"/>
      <c r="B119" s="524" t="s">
        <v>468</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746"/>
      <c r="AC119" s="746"/>
      <c r="AD119" s="746"/>
      <c r="AE119" s="746"/>
      <c r="AF119" s="746"/>
      <c r="AG119" s="515" t="s">
        <v>297</v>
      </c>
    </row>
    <row r="120" spans="1:33" ht="16.350000000000001" hidden="1" customHeight="1" outlineLevel="1" thickTop="1" thickBot="1">
      <c r="A120" s="525"/>
      <c r="B120" s="526" t="s">
        <v>469</v>
      </c>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747">
        <f>IFERROR(AB119/AB115*100,0)</f>
        <v>0</v>
      </c>
      <c r="AC120" s="747"/>
      <c r="AD120" s="747"/>
      <c r="AE120" s="747"/>
      <c r="AF120" s="747"/>
      <c r="AG120" s="528" t="s">
        <v>299</v>
      </c>
    </row>
    <row r="121" spans="1:33" ht="16.350000000000001" hidden="1" customHeight="1" outlineLevel="1">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90"/>
    </row>
    <row r="122" spans="1:33" ht="16.149999999999999" hidden="1" customHeight="1" outlineLevel="1" thickBot="1">
      <c r="A122" s="488" t="s">
        <v>388</v>
      </c>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748"/>
      <c r="AB122" s="748"/>
      <c r="AC122" s="748"/>
      <c r="AD122" s="748"/>
      <c r="AE122" s="748"/>
      <c r="AF122" s="748"/>
      <c r="AG122" s="748"/>
    </row>
    <row r="123" spans="1:33" ht="16.149999999999999" hidden="1" customHeight="1" outlineLevel="1">
      <c r="A123" s="519" t="s">
        <v>470</v>
      </c>
      <c r="B123" s="492"/>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520"/>
      <c r="AB123" s="749">
        <f>'（別添）_計画書（無床診療所及びⅡを算定する有床診療所）'!AB96</f>
        <v>0</v>
      </c>
      <c r="AC123" s="749"/>
      <c r="AD123" s="749"/>
      <c r="AE123" s="749"/>
      <c r="AF123" s="749"/>
      <c r="AG123" s="493" t="s">
        <v>291</v>
      </c>
    </row>
    <row r="124" spans="1:33" ht="16.149999999999999" hidden="1" customHeight="1" outlineLevel="1">
      <c r="A124" s="521" t="s">
        <v>471</v>
      </c>
      <c r="B124" s="497"/>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522"/>
      <c r="AB124" s="718">
        <f>'（別添）_計画書（無床診療所及びⅡを算定する有床診療所）'!AB97</f>
        <v>0</v>
      </c>
      <c r="AC124" s="718"/>
      <c r="AD124" s="718"/>
      <c r="AE124" s="718"/>
      <c r="AF124" s="718"/>
      <c r="AG124" s="523" t="s">
        <v>270</v>
      </c>
    </row>
    <row r="125" spans="1:33" ht="16.149999999999999" hidden="1" customHeight="1" outlineLevel="1">
      <c r="A125" s="521" t="s">
        <v>472</v>
      </c>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744"/>
      <c r="AC125" s="744"/>
      <c r="AD125" s="744"/>
      <c r="AE125" s="744"/>
      <c r="AF125" s="744"/>
      <c r="AG125" s="484" t="s">
        <v>270</v>
      </c>
    </row>
    <row r="126" spans="1:33" ht="16.149999999999999" hidden="1" customHeight="1" outlineLevel="1">
      <c r="A126" s="442" t="s">
        <v>1702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745">
        <f>AB125-AB124</f>
        <v>0</v>
      </c>
      <c r="AC126" s="745"/>
      <c r="AD126" s="745"/>
      <c r="AE126" s="745"/>
      <c r="AF126" s="745"/>
      <c r="AG126" s="484" t="s">
        <v>270</v>
      </c>
    </row>
    <row r="127" spans="1:33" ht="16.149999999999999" hidden="1" customHeight="1" outlineLevel="1">
      <c r="A127" s="433"/>
      <c r="B127" s="439" t="s">
        <v>474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699"/>
      <c r="AC127" s="699"/>
      <c r="AD127" s="699"/>
      <c r="AE127" s="699"/>
      <c r="AF127" s="699"/>
      <c r="AG127" s="515" t="s">
        <v>270</v>
      </c>
    </row>
    <row r="128" spans="1:33" ht="16.350000000000001" hidden="1" customHeight="1" outlineLevel="1" thickBot="1">
      <c r="A128" s="446"/>
      <c r="B128" s="524" t="s">
        <v>475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746"/>
      <c r="AC128" s="746"/>
      <c r="AD128" s="746"/>
      <c r="AE128" s="746"/>
      <c r="AF128" s="746"/>
      <c r="AG128" s="515" t="s">
        <v>297</v>
      </c>
    </row>
    <row r="129" spans="1:33" ht="16.350000000000001" hidden="1" customHeight="1" outlineLevel="1" thickTop="1" thickBot="1">
      <c r="A129" s="525"/>
      <c r="B129" s="526" t="s">
        <v>476</v>
      </c>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747">
        <f>IFERROR(AB128/AB124*100,0)</f>
        <v>0</v>
      </c>
      <c r="AC129" s="747"/>
      <c r="AD129" s="747"/>
      <c r="AE129" s="747"/>
      <c r="AF129" s="747"/>
      <c r="AG129" s="528" t="s">
        <v>299</v>
      </c>
    </row>
    <row r="130" spans="1:33" ht="16.350000000000001" hidden="1" customHeight="1" outlineLevel="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90"/>
    </row>
    <row r="131" spans="1:33" ht="16.149999999999999" hidden="1" customHeight="1" outlineLevel="1" thickBot="1">
      <c r="A131" s="488" t="s">
        <v>332</v>
      </c>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748"/>
      <c r="AB131" s="748"/>
      <c r="AC131" s="748"/>
      <c r="AD131" s="748"/>
      <c r="AE131" s="748"/>
      <c r="AF131" s="748"/>
      <c r="AG131" s="748"/>
    </row>
    <row r="132" spans="1:33" ht="16.149999999999999" hidden="1" customHeight="1" outlineLevel="1">
      <c r="A132" s="519" t="s">
        <v>498</v>
      </c>
      <c r="B132" s="492"/>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520"/>
      <c r="AB132" s="749">
        <f>'（別添）_計画書（無床診療所及びⅡを算定する有床診療所）'!AB105</f>
        <v>0</v>
      </c>
      <c r="AC132" s="749"/>
      <c r="AD132" s="749"/>
      <c r="AE132" s="749"/>
      <c r="AF132" s="749"/>
      <c r="AG132" s="493" t="s">
        <v>291</v>
      </c>
    </row>
    <row r="133" spans="1:33" ht="16.149999999999999" hidden="1" customHeight="1" outlineLevel="1">
      <c r="A133" s="521" t="s">
        <v>499</v>
      </c>
      <c r="B133" s="497"/>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522"/>
      <c r="AB133" s="718">
        <f>'（別添）_計画書（無床診療所及びⅡを算定する有床診療所）'!AB106</f>
        <v>0</v>
      </c>
      <c r="AC133" s="718"/>
      <c r="AD133" s="718"/>
      <c r="AE133" s="718"/>
      <c r="AF133" s="718"/>
      <c r="AG133" s="523" t="s">
        <v>270</v>
      </c>
    </row>
    <row r="134" spans="1:33" ht="16.149999999999999" hidden="1" customHeight="1" outlineLevel="1">
      <c r="A134" s="521" t="s">
        <v>500</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744"/>
      <c r="AC134" s="744"/>
      <c r="AD134" s="744"/>
      <c r="AE134" s="744"/>
      <c r="AF134" s="744"/>
      <c r="AG134" s="484" t="s">
        <v>270</v>
      </c>
    </row>
    <row r="135" spans="1:33" ht="16.149999999999999" hidden="1" customHeight="1" outlineLevel="1">
      <c r="A135" s="442" t="s">
        <v>1703</v>
      </c>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745">
        <f>AB134-AB133</f>
        <v>0</v>
      </c>
      <c r="AC135" s="745"/>
      <c r="AD135" s="745"/>
      <c r="AE135" s="745"/>
      <c r="AF135" s="745"/>
      <c r="AG135" s="484" t="s">
        <v>270</v>
      </c>
    </row>
    <row r="136" spans="1:33" ht="16.149999999999999" hidden="1" customHeight="1" outlineLevel="1">
      <c r="A136" s="433"/>
      <c r="B136" s="439" t="s">
        <v>479</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699"/>
      <c r="AC136" s="699"/>
      <c r="AD136" s="699"/>
      <c r="AE136" s="699"/>
      <c r="AF136" s="699"/>
      <c r="AG136" s="515" t="s">
        <v>270</v>
      </c>
    </row>
    <row r="137" spans="1:33" ht="16.149999999999999" hidden="1" customHeight="1" outlineLevel="1" thickBot="1">
      <c r="A137" s="446"/>
      <c r="B137" s="524" t="s">
        <v>480</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746"/>
      <c r="AC137" s="746"/>
      <c r="AD137" s="746"/>
      <c r="AE137" s="746"/>
      <c r="AF137" s="746"/>
      <c r="AG137" s="515" t="s">
        <v>297</v>
      </c>
    </row>
    <row r="138" spans="1:33" ht="16.350000000000001" hidden="1" customHeight="1" outlineLevel="1" thickTop="1" thickBot="1">
      <c r="A138" s="525"/>
      <c r="B138" s="526" t="s">
        <v>481</v>
      </c>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747">
        <f>IFERROR(AB137/AB133*100,0)</f>
        <v>0</v>
      </c>
      <c r="AC138" s="747"/>
      <c r="AD138" s="747"/>
      <c r="AE138" s="747"/>
      <c r="AF138" s="747"/>
      <c r="AG138" s="528" t="s">
        <v>299</v>
      </c>
    </row>
    <row r="139" spans="1:33" ht="16.350000000000001" hidden="1" customHeight="1" outlineLevel="1"/>
    <row r="140" spans="1:33" ht="16.350000000000001"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40"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40"/>
      <c r="B142" s="541"/>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40"/>
      <c r="B143" s="541"/>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40"/>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50000000000001" customHeight="1">
      <c r="A145" s="545"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44"/>
      <c r="AC145" s="543"/>
      <c r="AD145" s="542"/>
      <c r="AE145" s="542"/>
      <c r="AF145" s="542"/>
      <c r="AG145" s="131"/>
    </row>
    <row r="146" spans="1:35" ht="16.149999999999999"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69"/>
      <c r="AB146" s="669"/>
      <c r="AC146" s="669"/>
      <c r="AD146" s="669"/>
      <c r="AE146" s="669"/>
      <c r="AF146" s="669"/>
      <c r="AG146" s="669"/>
      <c r="AH146" s="204"/>
      <c r="AI146" s="204"/>
    </row>
    <row r="147" spans="1:35" ht="16.149999999999999"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50"/>
      <c r="AC147" s="650"/>
      <c r="AD147" s="650"/>
      <c r="AE147" s="650"/>
      <c r="AF147" s="650"/>
      <c r="AG147" s="82" t="s">
        <v>291</v>
      </c>
      <c r="AH147" s="194"/>
      <c r="AI147" s="194"/>
    </row>
    <row r="148" spans="1:35" ht="16.149999999999999" hidden="1" customHeight="1" outlineLevel="1">
      <c r="A148" s="473" t="s">
        <v>501</v>
      </c>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712"/>
      <c r="AC148" s="712"/>
      <c r="AD148" s="712"/>
      <c r="AE148" s="712"/>
      <c r="AF148" s="712"/>
      <c r="AG148" s="476" t="s">
        <v>270</v>
      </c>
      <c r="AH148" s="194"/>
      <c r="AI148" s="194"/>
    </row>
    <row r="149" spans="1:35" ht="16.149999999999999"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43"/>
      <c r="AC149" s="743"/>
      <c r="AD149" s="743"/>
      <c r="AE149" s="743"/>
      <c r="AF149" s="743"/>
      <c r="AG149" s="120" t="s">
        <v>270</v>
      </c>
    </row>
    <row r="150" spans="1:35" ht="16.149999999999999" hidden="1" customHeight="1" outlineLevel="1">
      <c r="A150" s="473" t="s">
        <v>502</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700"/>
      <c r="AC150" s="700"/>
      <c r="AD150" s="700"/>
      <c r="AE150" s="700"/>
      <c r="AF150" s="700"/>
      <c r="AG150" s="478" t="s">
        <v>270</v>
      </c>
    </row>
    <row r="151" spans="1:35" ht="16.149999999999999"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2"/>
      <c r="AC151" s="642"/>
      <c r="AD151" s="642"/>
      <c r="AE151" s="642"/>
      <c r="AF151" s="642"/>
      <c r="AG151" s="132" t="s">
        <v>270</v>
      </c>
    </row>
    <row r="152" spans="1:35" ht="16.149999999999999" hidden="1" customHeight="1" outlineLevel="1">
      <c r="A152" s="479" t="s">
        <v>1704</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701"/>
      <c r="AC152" s="701"/>
      <c r="AD152" s="701"/>
      <c r="AE152" s="701"/>
      <c r="AF152" s="701"/>
      <c r="AG152" s="478" t="s">
        <v>270</v>
      </c>
    </row>
    <row r="153" spans="1:35" ht="16.149999999999999"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2"/>
      <c r="AC153" s="702"/>
      <c r="AD153" s="702"/>
      <c r="AE153" s="702"/>
      <c r="AF153" s="702"/>
      <c r="AG153" s="132" t="s">
        <v>270</v>
      </c>
    </row>
    <row r="154" spans="1:35" ht="16.149999999999999"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2">
        <v>0</v>
      </c>
      <c r="AC154" s="642"/>
      <c r="AD154" s="642"/>
      <c r="AE154" s="642"/>
      <c r="AF154" s="642"/>
      <c r="AG154" s="135" t="s">
        <v>270</v>
      </c>
    </row>
    <row r="155" spans="1:35" ht="16.149999999999999"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41">
        <f>AB153</f>
        <v>0</v>
      </c>
      <c r="AC155" s="741"/>
      <c r="AD155" s="741"/>
      <c r="AE155" s="741"/>
      <c r="AF155" s="741"/>
      <c r="AG155" s="135" t="s">
        <v>297</v>
      </c>
    </row>
    <row r="156" spans="1:35" ht="16.350000000000001"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42">
        <f>IFERROR(AB153/(AB151-AB153)*100,0)</f>
        <v>0</v>
      </c>
      <c r="AC156" s="742"/>
      <c r="AD156" s="742"/>
      <c r="AE156" s="742"/>
      <c r="AF156" s="742"/>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149999999999999"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69"/>
      <c r="AB158" s="669"/>
      <c r="AC158" s="669"/>
      <c r="AD158" s="669"/>
      <c r="AE158" s="669"/>
      <c r="AF158" s="669"/>
      <c r="AG158" s="669"/>
      <c r="AH158" s="204"/>
      <c r="AI158" s="204"/>
    </row>
    <row r="159" spans="1:35" ht="16.149999999999999"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50"/>
      <c r="AC159" s="650"/>
      <c r="AD159" s="650"/>
      <c r="AE159" s="650"/>
      <c r="AF159" s="650"/>
      <c r="AG159" s="82" t="s">
        <v>291</v>
      </c>
      <c r="AH159" s="194"/>
      <c r="AI159" s="194"/>
    </row>
    <row r="160" spans="1:35" ht="16.149999999999999" hidden="1" customHeight="1" outlineLevel="1">
      <c r="A160" s="473" t="s">
        <v>504</v>
      </c>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5"/>
      <c r="AB160" s="712"/>
      <c r="AC160" s="712"/>
      <c r="AD160" s="712"/>
      <c r="AE160" s="712"/>
      <c r="AF160" s="712"/>
      <c r="AG160" s="476" t="s">
        <v>270</v>
      </c>
      <c r="AH160" s="194"/>
      <c r="AI160" s="194"/>
    </row>
    <row r="161" spans="1:34" ht="16.149999999999999"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43"/>
      <c r="AC161" s="743"/>
      <c r="AD161" s="743"/>
      <c r="AE161" s="743"/>
      <c r="AF161" s="743"/>
      <c r="AG161" s="120" t="s">
        <v>270</v>
      </c>
    </row>
    <row r="162" spans="1:34" ht="16.149999999999999" hidden="1" customHeight="1" outlineLevel="1">
      <c r="A162" s="473" t="s">
        <v>505</v>
      </c>
      <c r="B162" s="477"/>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700"/>
      <c r="AC162" s="700"/>
      <c r="AD162" s="700"/>
      <c r="AE162" s="700"/>
      <c r="AF162" s="700"/>
      <c r="AG162" s="478" t="s">
        <v>270</v>
      </c>
    </row>
    <row r="163" spans="1:34" ht="16.149999999999999"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42"/>
      <c r="AC163" s="642"/>
      <c r="AD163" s="642"/>
      <c r="AE163" s="642"/>
      <c r="AF163" s="642"/>
      <c r="AG163" s="132" t="s">
        <v>270</v>
      </c>
    </row>
    <row r="164" spans="1:34" ht="16.149999999999999" hidden="1" customHeight="1" outlineLevel="1">
      <c r="A164" s="479" t="s">
        <v>1705</v>
      </c>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701"/>
      <c r="AC164" s="701"/>
      <c r="AD164" s="701"/>
      <c r="AE164" s="701"/>
      <c r="AF164" s="701"/>
      <c r="AG164" s="478" t="s">
        <v>270</v>
      </c>
    </row>
    <row r="165" spans="1:34" ht="16.149999999999999"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2"/>
      <c r="AC165" s="702"/>
      <c r="AD165" s="702"/>
      <c r="AE165" s="702"/>
      <c r="AF165" s="702"/>
      <c r="AG165" s="132" t="s">
        <v>270</v>
      </c>
    </row>
    <row r="166" spans="1:34" ht="16.149999999999999"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42">
        <v>0</v>
      </c>
      <c r="AC166" s="642"/>
      <c r="AD166" s="642"/>
      <c r="AE166" s="642"/>
      <c r="AF166" s="642"/>
      <c r="AG166" s="135" t="s">
        <v>270</v>
      </c>
    </row>
    <row r="167" spans="1:34" ht="16.149999999999999"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41">
        <f>AB165</f>
        <v>0</v>
      </c>
      <c r="AC167" s="741"/>
      <c r="AD167" s="741"/>
      <c r="AE167" s="741"/>
      <c r="AF167" s="741"/>
      <c r="AG167" s="135" t="s">
        <v>297</v>
      </c>
    </row>
    <row r="168" spans="1:34" ht="16.350000000000001"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742">
        <f>IFERROR(AB165/(AB163-AB165)*100,0)</f>
        <v>0</v>
      </c>
      <c r="AC168" s="742"/>
      <c r="AD168" s="742"/>
      <c r="AE168" s="742"/>
      <c r="AF168" s="742"/>
      <c r="AG168" s="136" t="s">
        <v>299</v>
      </c>
    </row>
    <row r="169" spans="1:34" ht="4.1500000000000004"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82"/>
    </row>
    <row r="170" spans="1:34" ht="14.45"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82"/>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82"/>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82"/>
    </row>
    <row r="173" spans="1:34">
      <c r="A173" s="49"/>
      <c r="B173" s="49"/>
      <c r="C173" s="49"/>
      <c r="D173" s="49" t="s">
        <v>15</v>
      </c>
      <c r="E173" s="49"/>
      <c r="F173" s="664"/>
      <c r="G173" s="664"/>
      <c r="H173" s="49" t="s">
        <v>16</v>
      </c>
      <c r="I173" s="664"/>
      <c r="J173" s="664"/>
      <c r="K173" s="49" t="s">
        <v>264</v>
      </c>
      <c r="L173" s="664"/>
      <c r="M173" s="664"/>
      <c r="N173" s="49" t="s">
        <v>18</v>
      </c>
      <c r="O173" s="49"/>
      <c r="P173" s="49"/>
      <c r="Q173" s="49" t="s">
        <v>489</v>
      </c>
      <c r="R173" s="49"/>
      <c r="S173" s="49"/>
      <c r="T173" s="49"/>
      <c r="U173" s="665"/>
      <c r="V173" s="665"/>
      <c r="W173" s="665"/>
      <c r="X173" s="665"/>
      <c r="Y173" s="665"/>
      <c r="Z173" s="665"/>
      <c r="AA173" s="665"/>
      <c r="AB173" s="665"/>
      <c r="AC173" s="665"/>
      <c r="AD173" s="665"/>
      <c r="AE173" s="665"/>
      <c r="AF173" s="665"/>
      <c r="AG173" s="482"/>
    </row>
    <row r="174" spans="1:34" ht="10.9" customHeight="1">
      <c r="A174" s="49"/>
      <c r="B174" s="49"/>
      <c r="C174" s="49"/>
      <c r="D174" s="49"/>
      <c r="E174" s="49"/>
      <c r="F174" s="482"/>
      <c r="G174" s="482"/>
      <c r="H174" s="49"/>
      <c r="I174" s="482"/>
      <c r="J174" s="482"/>
      <c r="K174" s="49"/>
      <c r="L174" s="482"/>
      <c r="M174" s="482"/>
      <c r="N174" s="49"/>
      <c r="O174" s="49"/>
      <c r="P174" s="49"/>
      <c r="Q174" s="49"/>
      <c r="R174" s="49"/>
      <c r="S174" s="49"/>
      <c r="T174" s="49"/>
      <c r="U174" s="482"/>
      <c r="V174" s="482"/>
      <c r="W174" s="482"/>
      <c r="X174" s="482"/>
      <c r="Y174" s="482"/>
      <c r="Z174" s="482"/>
      <c r="AA174" s="482"/>
      <c r="AB174" s="482"/>
      <c r="AC174" s="482"/>
      <c r="AD174" s="482"/>
      <c r="AE174" s="482"/>
      <c r="AF174" s="482"/>
      <c r="AG174" s="482"/>
    </row>
    <row r="175" spans="1:34" ht="16.899999999999999"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82"/>
    </row>
    <row r="176" spans="1:34" ht="15" customHeight="1">
      <c r="A176" s="552" t="s">
        <v>1773</v>
      </c>
      <c r="B176" s="551"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51"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52" t="s">
        <v>1775</v>
      </c>
      <c r="B178" s="551"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51"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52" t="s">
        <v>524</v>
      </c>
      <c r="B180" s="550"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51"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52" t="s">
        <v>1781</v>
      </c>
      <c r="B182" s="551"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51"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51"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mpb4hNyxkPQSSOTO+L1gZrR8PwrwlVCiKXEDv7P//04czHqq2kf5gr8f+bfp4k6NwLzAnDm6g3XUoQBu+t9Cug==" saltValue="XYlubvKnOovZAvjXX9lUuA==" spinCount="100000" sheet="1" objects="1" scenarios="1"/>
  <mergeCells count="208">
    <mergeCell ref="V2:W2"/>
    <mergeCell ref="A2:U2"/>
    <mergeCell ref="J5:S5"/>
    <mergeCell ref="J6:S6"/>
    <mergeCell ref="J7:S7"/>
    <mergeCell ref="J8:S8"/>
    <mergeCell ref="J9:S9"/>
    <mergeCell ref="J10:S10"/>
    <mergeCell ref="B15:C15"/>
    <mergeCell ref="D15:Z15"/>
    <mergeCell ref="B18:D18"/>
    <mergeCell ref="E18:F18"/>
    <mergeCell ref="H18:I18"/>
    <mergeCell ref="O18:P18"/>
    <mergeCell ref="R18:S18"/>
    <mergeCell ref="V18:Y18"/>
    <mergeCell ref="B14:C14"/>
    <mergeCell ref="D14:Z14"/>
    <mergeCell ref="X23:Y23"/>
    <mergeCell ref="R26:X26"/>
    <mergeCell ref="AC26:AF26"/>
    <mergeCell ref="B27:R27"/>
    <mergeCell ref="S27:Y27"/>
    <mergeCell ref="Z27:AC27"/>
    <mergeCell ref="AD27:AG27"/>
    <mergeCell ref="B21:D21"/>
    <mergeCell ref="E21:F21"/>
    <mergeCell ref="H21:I21"/>
    <mergeCell ref="O21:P21"/>
    <mergeCell ref="R21:S21"/>
    <mergeCell ref="V21:Y21"/>
    <mergeCell ref="X24:Y24"/>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D37:E37"/>
    <mergeCell ref="G37:H37"/>
    <mergeCell ref="M37:N37"/>
    <mergeCell ref="P37:Q37"/>
    <mergeCell ref="S37:X37"/>
    <mergeCell ref="Z37:AF37"/>
    <mergeCell ref="D36:E36"/>
    <mergeCell ref="G36:H36"/>
    <mergeCell ref="M36:N36"/>
    <mergeCell ref="P36:Q36"/>
    <mergeCell ref="S36:X36"/>
    <mergeCell ref="Z36:AF36"/>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43:E43"/>
    <mergeCell ref="G43:H43"/>
    <mergeCell ref="M43:N43"/>
    <mergeCell ref="P43:Q43"/>
    <mergeCell ref="S43:X43"/>
    <mergeCell ref="Z43:AF43"/>
    <mergeCell ref="D42:E42"/>
    <mergeCell ref="G42:H42"/>
    <mergeCell ref="M42:N42"/>
    <mergeCell ref="P42:Q42"/>
    <mergeCell ref="S42:X42"/>
    <mergeCell ref="Z42:AF42"/>
    <mergeCell ref="D44:E44"/>
    <mergeCell ref="G44:H44"/>
    <mergeCell ref="M44:N44"/>
    <mergeCell ref="P44:Q44"/>
    <mergeCell ref="S44:X44"/>
    <mergeCell ref="Z44:AF44"/>
    <mergeCell ref="AB49:AF49"/>
    <mergeCell ref="AB50:AF50"/>
    <mergeCell ref="AB52:AF52"/>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s>
  <phoneticPr fontId="1"/>
  <conditionalFormatting sqref="AB62:AF62 AA86:AE93">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4:AE94">
    <cfRule type="containsText" dxfId="12" priority="2" operator="containsText" text="問題あり">
      <formula>NOT(ISERROR(SEARCH("問題あり",AA94)))</formula>
    </cfRule>
  </conditionalFormatting>
  <conditionalFormatting sqref="A147:AG156 A159:AG168">
    <cfRule type="expression" dxfId="11" priority="1">
      <formula>$AH$142=2</formula>
    </cfRule>
  </conditionalFormatting>
  <dataValidations count="4">
    <dataValidation type="list" allowBlank="1" showInputMessage="1" showErrorMessage="1" sqref="R26">
      <formula1>"選択してください,看護職員処遇改善加算1,看護職員処遇改善加算2,看護職員処遇改善加算3"</formula1>
    </dataValidation>
    <dataValidation type="list" allowBlank="1" showInputMessage="1" showErrorMessage="1" sqref="E18:F18 E21:F21 O18:P18 O21:P21">
      <formula1>"6,7,8"</formula1>
    </dataValidation>
    <dataValidation type="list" allowBlank="1" showInputMessage="1" showErrorMessage="1" sqref="H18:I18 R18:S18 R21:S21 H21:I21">
      <formula1>"4,5,6,7,8,9,10,11,12,1,2,3"</formula1>
    </dataValidation>
    <dataValidation type="textLength" operator="equal" allowBlank="1" showInputMessage="1" showErrorMessage="1" sqref="J5:S5">
      <formula1>7</formula1>
    </dataValidation>
  </dataValidations>
  <hyperlinks>
    <hyperlink ref="AQ9" r:id="rId1" location="note"/>
  </hyperlinks>
  <pageMargins left="0.25" right="0.25" top="0.75" bottom="0.75" header="0.3" footer="0.3"/>
  <pageSetup paperSize="9" scale="79" fitToHeight="0" orientation="portrait"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180975</xdr:rowOff>
                  </from>
                  <to>
                    <xdr:col>2</xdr:col>
                    <xdr:colOff>85725</xdr:colOff>
                    <xdr:row>142</xdr:row>
                    <xdr:rowOff>28575</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171450</xdr:rowOff>
                  </from>
                  <to>
                    <xdr:col>2</xdr:col>
                    <xdr:colOff>85725</xdr:colOff>
                    <xdr:row>143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'リスト（外来）'!$C$4:$C$11</xm:f>
          </x14:formula1>
          <xm:sqref>S28:Y31</xm:sqref>
        </x14:dataValidation>
        <x14:dataValidation type="list" allowBlank="1" showInputMessage="1" showErrorMessage="1">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21" t="s">
        <v>507</v>
      </c>
      <c r="B2" s="621"/>
      <c r="C2" s="621"/>
      <c r="D2" s="621"/>
      <c r="E2" s="621"/>
      <c r="F2" s="621"/>
      <c r="G2" s="621"/>
      <c r="H2" s="621"/>
      <c r="I2" s="621"/>
      <c r="J2" s="621"/>
      <c r="K2" s="621"/>
      <c r="L2" s="621"/>
      <c r="M2" s="621"/>
      <c r="N2" s="621"/>
      <c r="O2" s="621"/>
      <c r="P2" s="621"/>
      <c r="Q2" s="621"/>
      <c r="R2" s="621"/>
      <c r="S2" s="621"/>
      <c r="T2" s="622"/>
      <c r="U2" s="622"/>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44" t="s">
        <v>257</v>
      </c>
      <c r="T4" s="644"/>
      <c r="U4" s="644"/>
      <c r="V4" s="644"/>
      <c r="W4" s="644"/>
      <c r="X4" s="677" t="str">
        <f>IF('様式95_外来・在宅ベースアップ評価料（Ⅰ）'!H5=0,"",'様式95_外来・在宅ベースアップ評価料（Ⅰ）'!H5)</f>
        <v/>
      </c>
      <c r="Y4" s="861"/>
      <c r="Z4" s="861"/>
      <c r="AA4" s="861"/>
      <c r="AB4" s="861"/>
      <c r="AC4" s="861"/>
      <c r="AD4" s="861"/>
      <c r="AE4" s="861"/>
      <c r="AF4" s="861"/>
      <c r="AG4" s="862"/>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77" t="str">
        <f>IF('様式95_外来・在宅ベースアップ評価料（Ⅰ）'!H6=0,"",'様式95_外来・在宅ベースアップ評価料（Ⅰ）'!H6)</f>
        <v/>
      </c>
      <c r="Y5" s="861"/>
      <c r="Z5" s="861"/>
      <c r="AA5" s="861"/>
      <c r="AB5" s="861"/>
      <c r="AC5" s="861"/>
      <c r="AD5" s="861"/>
      <c r="AE5" s="861"/>
      <c r="AF5" s="861"/>
      <c r="AG5" s="862"/>
    </row>
    <row r="6" spans="1:33" ht="16.149999999999999"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857" t="s">
        <v>1548</v>
      </c>
      <c r="C8" s="858"/>
      <c r="D8" s="863" t="s">
        <v>261</v>
      </c>
      <c r="E8" s="864"/>
      <c r="F8" s="864"/>
      <c r="G8" s="864"/>
      <c r="H8" s="864"/>
      <c r="I8" s="864"/>
      <c r="J8" s="864"/>
      <c r="K8" s="864"/>
      <c r="L8" s="864"/>
      <c r="M8" s="864"/>
      <c r="N8" s="864"/>
      <c r="O8" s="864"/>
      <c r="P8" s="864"/>
      <c r="Q8" s="864"/>
      <c r="R8" s="864"/>
      <c r="S8" s="864"/>
      <c r="T8" s="864"/>
      <c r="U8" s="864"/>
      <c r="V8" s="864"/>
      <c r="W8" s="864"/>
      <c r="X8" s="864"/>
      <c r="Y8" s="864"/>
      <c r="Z8" s="864"/>
      <c r="AA8" s="3"/>
      <c r="AB8" s="3"/>
      <c r="AC8" s="3"/>
      <c r="AD8" s="3"/>
      <c r="AE8" s="3"/>
      <c r="AF8" s="3"/>
      <c r="AG8" s="19"/>
    </row>
    <row r="9" spans="1:33" ht="16.149999999999999" hidden="1" customHeight="1" outlineLevel="1" thickBot="1">
      <c r="A9" s="317"/>
      <c r="B9" s="857" t="s">
        <v>1548</v>
      </c>
      <c r="C9" s="858"/>
      <c r="D9" s="859" t="s">
        <v>262</v>
      </c>
      <c r="E9" s="860"/>
      <c r="F9" s="860"/>
      <c r="G9" s="860"/>
      <c r="H9" s="860"/>
      <c r="I9" s="860"/>
      <c r="J9" s="860"/>
      <c r="K9" s="860"/>
      <c r="L9" s="860"/>
      <c r="M9" s="860"/>
      <c r="N9" s="860"/>
      <c r="O9" s="860"/>
      <c r="P9" s="860"/>
      <c r="Q9" s="860"/>
      <c r="R9" s="860"/>
      <c r="S9" s="860"/>
      <c r="T9" s="860"/>
      <c r="U9" s="860"/>
      <c r="V9" s="860"/>
      <c r="W9" s="860"/>
      <c r="X9" s="860"/>
      <c r="Y9" s="860"/>
      <c r="Z9" s="860"/>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1549</v>
      </c>
      <c r="B11" s="3"/>
      <c r="C11" s="3"/>
      <c r="D11" s="3"/>
      <c r="E11" s="3"/>
      <c r="F11" s="3"/>
      <c r="L11" s="3"/>
      <c r="M11" s="3"/>
      <c r="N11" s="3"/>
      <c r="O11" s="3"/>
      <c r="P11" s="3"/>
      <c r="Q11" s="3"/>
      <c r="R11" s="3"/>
      <c r="S11" s="3"/>
      <c r="T11" s="3"/>
      <c r="U11" s="3"/>
      <c r="V11" s="3"/>
      <c r="AE11" s="3"/>
      <c r="AF11" s="3"/>
      <c r="AG11" s="19"/>
    </row>
    <row r="12" spans="1:33" ht="16.149999999999999" customHeight="1" thickBot="1">
      <c r="B12" s="661" t="s">
        <v>15</v>
      </c>
      <c r="C12" s="683"/>
      <c r="D12" s="683"/>
      <c r="E12" s="855" t="str">
        <f>IF('（別添）_計画書（歯科診療所及びⅡを算定する有床診療所）'!E16=0,"",'（別添）_計画書（歯科診療所及びⅡを算定する有床診療所）'!E16)</f>
        <v/>
      </c>
      <c r="F12" s="855"/>
      <c r="G12" s="20" t="s">
        <v>16</v>
      </c>
      <c r="H12" s="855" t="str">
        <f>IF('（別添）_計画書（歯科診療所及びⅡを算定する有床診療所）'!H16=0,"",'（別添）_計画書（歯科診療所及びⅡを算定する有床診療所）'!H16)</f>
        <v/>
      </c>
      <c r="I12" s="855"/>
      <c r="J12" s="20" t="s">
        <v>264</v>
      </c>
      <c r="K12" s="20"/>
      <c r="L12" s="20" t="s">
        <v>265</v>
      </c>
      <c r="M12" s="20" t="s">
        <v>15</v>
      </c>
      <c r="N12" s="20"/>
      <c r="O12" s="855" t="str">
        <f>IF('（別添）_計画書（歯科診療所及びⅡを算定する有床診療所）'!O16=0,"",'（別添）_計画書（歯科診療所及びⅡを算定する有床診療所）'!O16)</f>
        <v/>
      </c>
      <c r="P12" s="855"/>
      <c r="Q12" s="20" t="s">
        <v>16</v>
      </c>
      <c r="R12" s="855" t="str">
        <f>IF('（別添）_計画書（歯科診療所及びⅡを算定する有床診療所）'!R16=0,"",'（別添）_計画書（歯科診療所及びⅡを算定する有床診療所）'!R16)</f>
        <v/>
      </c>
      <c r="S12" s="855"/>
      <c r="T12" s="21" t="s">
        <v>264</v>
      </c>
      <c r="V12" s="733">
        <f>'（別添）_計画書（歯科診療所及びⅡを算定する有床診療所）'!V16</f>
        <v>1</v>
      </c>
      <c r="W12" s="733"/>
      <c r="X12" s="733"/>
      <c r="Y12" s="734"/>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61" t="s">
        <v>15</v>
      </c>
      <c r="C15" s="683"/>
      <c r="D15" s="683"/>
      <c r="E15" s="855" t="str">
        <f>IF('（別添）_計画書（歯科診療所及びⅡを算定する有床診療所）'!E21=0,"",'（別添）_計画書（歯科診療所及びⅡを算定する有床診療所）'!E21)</f>
        <v/>
      </c>
      <c r="F15" s="855"/>
      <c r="G15" s="20" t="s">
        <v>16</v>
      </c>
      <c r="H15" s="855" t="str">
        <f>IF('（別添）_計画書（歯科診療所及びⅡを算定する有床診療所）'!H21=0,"",'（別添）_計画書（歯科診療所及びⅡを算定する有床診療所）'!H21)</f>
        <v/>
      </c>
      <c r="I15" s="855"/>
      <c r="J15" s="20" t="s">
        <v>264</v>
      </c>
      <c r="K15" s="20"/>
      <c r="L15" s="20" t="s">
        <v>265</v>
      </c>
      <c r="M15" s="20" t="s">
        <v>15</v>
      </c>
      <c r="N15" s="20"/>
      <c r="O15" s="635">
        <v>7</v>
      </c>
      <c r="P15" s="635"/>
      <c r="Q15" s="20" t="s">
        <v>16</v>
      </c>
      <c r="R15" s="635">
        <v>3</v>
      </c>
      <c r="S15" s="635"/>
      <c r="T15" s="21" t="s">
        <v>264</v>
      </c>
      <c r="V15" s="733">
        <f>IFERROR(IF(E15=O15,R15-H15+1,IF(O15-E15=1,12-H15+1+R15,IF(O15-E15=2,12-H15+1+R15+12,"エラー"))),1)</f>
        <v>1</v>
      </c>
      <c r="W15" s="733"/>
      <c r="X15" s="733"/>
      <c r="Y15" s="734"/>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1587</v>
      </c>
      <c r="B17" s="2"/>
      <c r="C17" s="3"/>
      <c r="D17" s="3"/>
      <c r="E17" s="3"/>
      <c r="F17" s="3"/>
      <c r="G17" s="3"/>
      <c r="H17" s="3"/>
      <c r="I17" s="3"/>
      <c r="J17" s="3"/>
      <c r="K17" s="3"/>
      <c r="L17" s="3"/>
      <c r="M17" s="3"/>
      <c r="N17" s="3"/>
      <c r="O17" s="3"/>
      <c r="P17" s="3"/>
      <c r="Q17" s="3"/>
      <c r="R17" s="3"/>
      <c r="S17" s="3"/>
      <c r="T17" s="3"/>
      <c r="U17" s="3"/>
      <c r="W17" s="397"/>
      <c r="X17" s="856"/>
      <c r="Y17" s="856"/>
      <c r="Z17" s="3"/>
      <c r="AA17" s="3"/>
      <c r="AB17" s="3"/>
      <c r="AC17" s="3"/>
      <c r="AD17" s="3"/>
      <c r="AE17" s="3"/>
      <c r="AF17" s="3"/>
      <c r="AG17" s="380"/>
    </row>
    <row r="18" spans="1:36" ht="16.149999999999999" hidden="1" customHeight="1" outlineLevel="1" thickBot="1">
      <c r="A18" s="372" t="s">
        <v>410</v>
      </c>
      <c r="B18" s="372"/>
      <c r="C18" s="307"/>
      <c r="D18" s="307"/>
      <c r="E18" s="307"/>
      <c r="F18" s="307"/>
      <c r="G18" s="307"/>
      <c r="H18" s="307"/>
      <c r="I18" s="307"/>
      <c r="J18" s="307"/>
      <c r="K18" s="307"/>
      <c r="L18" s="307"/>
      <c r="M18" s="307"/>
      <c r="N18" s="307"/>
      <c r="O18" s="307"/>
      <c r="P18" s="307"/>
      <c r="Q18" s="307"/>
      <c r="R18" s="3"/>
      <c r="S18" s="3"/>
      <c r="T18" s="3"/>
      <c r="U18" s="3"/>
      <c r="W18" s="396" t="s">
        <v>1588</v>
      </c>
      <c r="X18" s="849" t="s">
        <v>375</v>
      </c>
      <c r="Y18" s="850"/>
      <c r="Z18" s="3"/>
      <c r="AA18" s="3"/>
      <c r="AB18" s="3"/>
      <c r="AC18" s="3"/>
      <c r="AD18" s="3"/>
      <c r="AE18" s="3"/>
      <c r="AF18" s="3"/>
      <c r="AG18" s="19"/>
      <c r="AH18" s="189" t="b">
        <v>0</v>
      </c>
    </row>
    <row r="19" spans="1:36" ht="16.149999999999999" hidden="1" customHeight="1" outlineLevel="1" thickBot="1">
      <c r="A19" s="351" t="s">
        <v>490</v>
      </c>
      <c r="B19" s="35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3"/>
    </row>
    <row r="20" spans="1:36" ht="16.149999999999999" hidden="1" customHeight="1" outlineLevel="1">
      <c r="A20" s="354" t="s">
        <v>508</v>
      </c>
      <c r="B20" s="323"/>
      <c r="C20" s="323"/>
      <c r="D20" s="323"/>
      <c r="E20" s="323"/>
      <c r="F20" s="323"/>
      <c r="G20" s="323"/>
      <c r="H20" s="323"/>
      <c r="I20" s="323"/>
      <c r="J20" s="323"/>
      <c r="K20" s="323"/>
      <c r="L20" s="323"/>
      <c r="M20" s="323"/>
      <c r="N20" s="323"/>
      <c r="O20" s="323"/>
      <c r="P20" s="323"/>
      <c r="Q20" s="323"/>
      <c r="R20" s="851"/>
      <c r="S20" s="852"/>
      <c r="T20" s="852"/>
      <c r="U20" s="852"/>
      <c r="V20" s="852"/>
      <c r="W20" s="852"/>
      <c r="X20" s="852"/>
      <c r="Y20" s="355"/>
      <c r="Z20" s="355"/>
      <c r="AA20" s="355"/>
      <c r="AB20" s="355"/>
      <c r="AC20" s="853"/>
      <c r="AD20" s="853"/>
      <c r="AE20" s="853"/>
      <c r="AF20" s="853"/>
      <c r="AG20" s="356"/>
    </row>
    <row r="21" spans="1:36" ht="16.149999999999999" hidden="1" customHeight="1" outlineLevel="1">
      <c r="A21" s="357"/>
      <c r="B21" s="854" t="s">
        <v>436</v>
      </c>
      <c r="C21" s="854"/>
      <c r="D21" s="854"/>
      <c r="E21" s="854"/>
      <c r="F21" s="854"/>
      <c r="G21" s="854"/>
      <c r="H21" s="854"/>
      <c r="I21" s="854"/>
      <c r="J21" s="854"/>
      <c r="K21" s="854"/>
      <c r="L21" s="854"/>
      <c r="M21" s="854"/>
      <c r="N21" s="854"/>
      <c r="O21" s="854"/>
      <c r="P21" s="854"/>
      <c r="Q21" s="854"/>
      <c r="R21" s="854"/>
      <c r="S21" s="836" t="s">
        <v>437</v>
      </c>
      <c r="T21" s="837"/>
      <c r="U21" s="837"/>
      <c r="V21" s="837"/>
      <c r="W21" s="837"/>
      <c r="X21" s="837"/>
      <c r="Y21" s="838"/>
      <c r="Z21" s="836" t="s">
        <v>380</v>
      </c>
      <c r="AA21" s="837"/>
      <c r="AB21" s="837"/>
      <c r="AC21" s="838"/>
      <c r="AD21" s="836" t="s">
        <v>381</v>
      </c>
      <c r="AE21" s="837"/>
      <c r="AF21" s="837"/>
      <c r="AG21" s="839"/>
    </row>
    <row r="22" spans="1:36" ht="16.149999999999999" hidden="1" customHeight="1" outlineLevel="1">
      <c r="A22" s="357"/>
      <c r="B22" s="358" t="s">
        <v>438</v>
      </c>
      <c r="C22" s="359" t="s">
        <v>15</v>
      </c>
      <c r="D22" s="828" t="str">
        <f>E15</f>
        <v/>
      </c>
      <c r="E22" s="828"/>
      <c r="F22" s="360" t="s">
        <v>16</v>
      </c>
      <c r="G22" s="828" t="str">
        <f>H15</f>
        <v/>
      </c>
      <c r="H22" s="828"/>
      <c r="I22" s="360" t="s">
        <v>264</v>
      </c>
      <c r="J22" s="360" t="s">
        <v>439</v>
      </c>
      <c r="K22" s="360" t="s">
        <v>440</v>
      </c>
      <c r="L22" s="360"/>
      <c r="M22" s="810"/>
      <c r="N22" s="810"/>
      <c r="O22" s="361" t="s">
        <v>16</v>
      </c>
      <c r="P22" s="810"/>
      <c r="Q22" s="810"/>
      <c r="R22" s="362" t="s">
        <v>264</v>
      </c>
      <c r="S22" s="846"/>
      <c r="T22" s="847"/>
      <c r="U22" s="847"/>
      <c r="V22" s="847"/>
      <c r="W22" s="847"/>
      <c r="X22" s="847"/>
      <c r="Y22" s="848"/>
      <c r="Z22" s="845" t="str">
        <f>IF(S22="","",VLOOKUP(S22,'リスト（外来）'!C:D,2,FALSE))</f>
        <v/>
      </c>
      <c r="AA22" s="828"/>
      <c r="AB22" s="828"/>
      <c r="AC22" s="363" t="s">
        <v>276</v>
      </c>
      <c r="AD22" s="845" t="str">
        <f>IF(S22="","",VLOOKUP(S22,'リスト（外来）'!C:E,3,FALSE))</f>
        <v/>
      </c>
      <c r="AE22" s="828"/>
      <c r="AF22" s="828"/>
      <c r="AG22" s="385" t="s">
        <v>276</v>
      </c>
    </row>
    <row r="23" spans="1:36" ht="16.149999999999999" hidden="1" customHeight="1" outlineLevel="1">
      <c r="A23" s="357"/>
      <c r="B23" s="358" t="s">
        <v>441</v>
      </c>
      <c r="C23" s="359" t="s">
        <v>15</v>
      </c>
      <c r="D23" s="810"/>
      <c r="E23" s="810"/>
      <c r="F23" s="360" t="s">
        <v>16</v>
      </c>
      <c r="G23" s="810"/>
      <c r="H23" s="810"/>
      <c r="I23" s="360" t="s">
        <v>264</v>
      </c>
      <c r="J23" s="360" t="s">
        <v>439</v>
      </c>
      <c r="K23" s="360" t="s">
        <v>440</v>
      </c>
      <c r="L23" s="360"/>
      <c r="M23" s="810"/>
      <c r="N23" s="810"/>
      <c r="O23" s="361" t="s">
        <v>16</v>
      </c>
      <c r="P23" s="810"/>
      <c r="Q23" s="810"/>
      <c r="R23" s="362" t="s">
        <v>264</v>
      </c>
      <c r="S23" s="846"/>
      <c r="T23" s="847"/>
      <c r="U23" s="847"/>
      <c r="V23" s="847"/>
      <c r="W23" s="847"/>
      <c r="X23" s="847"/>
      <c r="Y23" s="848"/>
      <c r="Z23" s="845" t="str">
        <f>IF(S23="","",VLOOKUP(S23,'リスト（外来）'!C:D,2,FALSE))</f>
        <v/>
      </c>
      <c r="AA23" s="828"/>
      <c r="AB23" s="828"/>
      <c r="AC23" s="363" t="s">
        <v>276</v>
      </c>
      <c r="AD23" s="845" t="str">
        <f>IF(S23="","",VLOOKUP(S23,'リスト（外来）'!C:E,3,FALSE))</f>
        <v/>
      </c>
      <c r="AE23" s="828"/>
      <c r="AF23" s="828"/>
      <c r="AG23" s="385" t="s">
        <v>276</v>
      </c>
    </row>
    <row r="24" spans="1:36" ht="16.149999999999999" hidden="1" customHeight="1" outlineLevel="1">
      <c r="A24" s="357"/>
      <c r="B24" s="358" t="s">
        <v>442</v>
      </c>
      <c r="C24" s="359" t="s">
        <v>15</v>
      </c>
      <c r="D24" s="810"/>
      <c r="E24" s="810"/>
      <c r="F24" s="360" t="s">
        <v>16</v>
      </c>
      <c r="G24" s="810"/>
      <c r="H24" s="810"/>
      <c r="I24" s="360" t="s">
        <v>264</v>
      </c>
      <c r="J24" s="360" t="s">
        <v>439</v>
      </c>
      <c r="K24" s="360" t="s">
        <v>440</v>
      </c>
      <c r="L24" s="360"/>
      <c r="M24" s="810"/>
      <c r="N24" s="810"/>
      <c r="O24" s="361" t="s">
        <v>16</v>
      </c>
      <c r="P24" s="810"/>
      <c r="Q24" s="810"/>
      <c r="R24" s="362" t="s">
        <v>264</v>
      </c>
      <c r="S24" s="846"/>
      <c r="T24" s="847"/>
      <c r="U24" s="847"/>
      <c r="V24" s="847"/>
      <c r="W24" s="847"/>
      <c r="X24" s="847"/>
      <c r="Y24" s="848"/>
      <c r="Z24" s="845" t="str">
        <f>IF(S24="","",VLOOKUP(S24,'リスト（外来）'!C:D,2,FALSE))</f>
        <v/>
      </c>
      <c r="AA24" s="828"/>
      <c r="AB24" s="828"/>
      <c r="AC24" s="363" t="s">
        <v>276</v>
      </c>
      <c r="AD24" s="845" t="str">
        <f>IF(S24="","",VLOOKUP(S24,'リスト（外来）'!C:E,3,FALSE))</f>
        <v/>
      </c>
      <c r="AE24" s="828"/>
      <c r="AF24" s="828"/>
      <c r="AG24" s="385" t="s">
        <v>276</v>
      </c>
    </row>
    <row r="25" spans="1:36" ht="16.149999999999999" hidden="1" customHeight="1" outlineLevel="1">
      <c r="A25" s="357"/>
      <c r="B25" s="386" t="s">
        <v>443</v>
      </c>
      <c r="C25" s="359" t="s">
        <v>15</v>
      </c>
      <c r="D25" s="810"/>
      <c r="E25" s="810"/>
      <c r="F25" s="360" t="s">
        <v>16</v>
      </c>
      <c r="G25" s="810"/>
      <c r="H25" s="810"/>
      <c r="I25" s="360" t="s">
        <v>264</v>
      </c>
      <c r="J25" s="360" t="s">
        <v>439</v>
      </c>
      <c r="K25" s="360" t="s">
        <v>440</v>
      </c>
      <c r="L25" s="360"/>
      <c r="M25" s="810"/>
      <c r="N25" s="810"/>
      <c r="O25" s="361" t="s">
        <v>16</v>
      </c>
      <c r="P25" s="810"/>
      <c r="Q25" s="810"/>
      <c r="R25" s="362" t="s">
        <v>264</v>
      </c>
      <c r="S25" s="846"/>
      <c r="T25" s="847"/>
      <c r="U25" s="847"/>
      <c r="V25" s="847"/>
      <c r="W25" s="847"/>
      <c r="X25" s="847"/>
      <c r="Y25" s="848"/>
      <c r="Z25" s="845" t="str">
        <f>IF(S25="","",VLOOKUP(S25,'リスト（外来）'!C:D,2,FALSE))</f>
        <v/>
      </c>
      <c r="AA25" s="828"/>
      <c r="AB25" s="828"/>
      <c r="AC25" s="363" t="s">
        <v>276</v>
      </c>
      <c r="AD25" s="845" t="str">
        <f>IF(S25="","",VLOOKUP(S25,'リスト（外来）'!C:E,3,FALSE))</f>
        <v/>
      </c>
      <c r="AE25" s="828"/>
      <c r="AF25" s="828"/>
      <c r="AG25" s="385" t="s">
        <v>276</v>
      </c>
    </row>
    <row r="26" spans="1:36" ht="16.149999999999999" hidden="1" customHeight="1" outlineLevel="1">
      <c r="A26" s="364" t="s">
        <v>444</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844"/>
      <c r="AD26" s="844"/>
      <c r="AE26" s="844"/>
      <c r="AF26" s="844"/>
      <c r="AG26" s="385"/>
      <c r="AJ26" s="400"/>
    </row>
    <row r="27" spans="1:36" ht="16.149999999999999" hidden="1" customHeight="1" outlineLevel="1">
      <c r="A27" s="357"/>
      <c r="B27" s="836" t="s">
        <v>436</v>
      </c>
      <c r="C27" s="837"/>
      <c r="D27" s="837"/>
      <c r="E27" s="837"/>
      <c r="F27" s="837"/>
      <c r="G27" s="837"/>
      <c r="H27" s="837"/>
      <c r="I27" s="837"/>
      <c r="J27" s="837"/>
      <c r="K27" s="837"/>
      <c r="L27" s="837"/>
      <c r="M27" s="837"/>
      <c r="N27" s="837"/>
      <c r="O27" s="837"/>
      <c r="P27" s="837"/>
      <c r="Q27" s="837"/>
      <c r="R27" s="838"/>
      <c r="S27" s="836" t="s">
        <v>492</v>
      </c>
      <c r="T27" s="837"/>
      <c r="U27" s="837"/>
      <c r="V27" s="837"/>
      <c r="W27" s="837"/>
      <c r="X27" s="837"/>
      <c r="Y27" s="838"/>
      <c r="Z27" s="837" t="s">
        <v>493</v>
      </c>
      <c r="AA27" s="837"/>
      <c r="AB27" s="837"/>
      <c r="AC27" s="837"/>
      <c r="AD27" s="837"/>
      <c r="AE27" s="837"/>
      <c r="AF27" s="837"/>
      <c r="AG27" s="839"/>
    </row>
    <row r="28" spans="1:36" ht="16.149999999999999" hidden="1" customHeight="1" outlineLevel="1">
      <c r="A28" s="357"/>
      <c r="B28" s="358" t="s">
        <v>438</v>
      </c>
      <c r="C28" s="359" t="s">
        <v>15</v>
      </c>
      <c r="D28" s="828" t="str">
        <f>IF(D22="","",D22)</f>
        <v/>
      </c>
      <c r="E28" s="828"/>
      <c r="F28" s="360" t="s">
        <v>16</v>
      </c>
      <c r="G28" s="828" t="str">
        <f>IF(G22="","",G22)</f>
        <v/>
      </c>
      <c r="H28" s="828"/>
      <c r="I28" s="360" t="s">
        <v>264</v>
      </c>
      <c r="J28" s="360" t="s">
        <v>439</v>
      </c>
      <c r="K28" s="360" t="s">
        <v>440</v>
      </c>
      <c r="L28" s="360"/>
      <c r="M28" s="817" t="str">
        <f>IF(M22="","",M22)</f>
        <v/>
      </c>
      <c r="N28" s="817"/>
      <c r="O28" s="361" t="s">
        <v>16</v>
      </c>
      <c r="P28" s="817" t="str">
        <f>IF(P22="","",P22)</f>
        <v/>
      </c>
      <c r="Q28" s="817"/>
      <c r="R28" s="362" t="s">
        <v>264</v>
      </c>
      <c r="S28" s="840"/>
      <c r="T28" s="841"/>
      <c r="U28" s="841"/>
      <c r="V28" s="841"/>
      <c r="W28" s="841"/>
      <c r="X28" s="841"/>
      <c r="Y28" s="384" t="s">
        <v>278</v>
      </c>
      <c r="Z28" s="842"/>
      <c r="AA28" s="843"/>
      <c r="AB28" s="843"/>
      <c r="AC28" s="843"/>
      <c r="AD28" s="843"/>
      <c r="AE28" s="843"/>
      <c r="AF28" s="843"/>
      <c r="AG28" s="385" t="s">
        <v>278</v>
      </c>
    </row>
    <row r="29" spans="1:36" ht="16.149999999999999" hidden="1" customHeight="1" outlineLevel="1">
      <c r="A29" s="357"/>
      <c r="B29" s="358" t="s">
        <v>441</v>
      </c>
      <c r="C29" s="359" t="s">
        <v>15</v>
      </c>
      <c r="D29" s="817" t="str">
        <f>IF(D23="","",D23)</f>
        <v/>
      </c>
      <c r="E29" s="817"/>
      <c r="F29" s="360" t="s">
        <v>16</v>
      </c>
      <c r="G29" s="817" t="str">
        <f>IF(G23="","",G23)</f>
        <v/>
      </c>
      <c r="H29" s="817"/>
      <c r="I29" s="360" t="s">
        <v>264</v>
      </c>
      <c r="J29" s="360" t="s">
        <v>439</v>
      </c>
      <c r="K29" s="360" t="s">
        <v>440</v>
      </c>
      <c r="L29" s="360"/>
      <c r="M29" s="817" t="str">
        <f>IF(M23="","",M23)</f>
        <v/>
      </c>
      <c r="N29" s="817"/>
      <c r="O29" s="361" t="s">
        <v>16</v>
      </c>
      <c r="P29" s="817" t="str">
        <f>IF(P23="","",P23)</f>
        <v/>
      </c>
      <c r="Q29" s="817"/>
      <c r="R29" s="362" t="s">
        <v>264</v>
      </c>
      <c r="S29" s="840"/>
      <c r="T29" s="841"/>
      <c r="U29" s="841"/>
      <c r="V29" s="841"/>
      <c r="W29" s="841"/>
      <c r="X29" s="841"/>
      <c r="Y29" s="384" t="s">
        <v>278</v>
      </c>
      <c r="Z29" s="842"/>
      <c r="AA29" s="843"/>
      <c r="AB29" s="843"/>
      <c r="AC29" s="843"/>
      <c r="AD29" s="843"/>
      <c r="AE29" s="843"/>
      <c r="AF29" s="843"/>
      <c r="AG29" s="385" t="s">
        <v>278</v>
      </c>
    </row>
    <row r="30" spans="1:36" ht="16.149999999999999" hidden="1" customHeight="1" outlineLevel="1">
      <c r="A30" s="357"/>
      <c r="B30" s="358" t="s">
        <v>442</v>
      </c>
      <c r="C30" s="359" t="s">
        <v>15</v>
      </c>
      <c r="D30" s="817" t="str">
        <f>IF(D24="","",D24)</f>
        <v/>
      </c>
      <c r="E30" s="817"/>
      <c r="F30" s="360" t="s">
        <v>16</v>
      </c>
      <c r="G30" s="817" t="str">
        <f>IF(G24="","",G24)</f>
        <v/>
      </c>
      <c r="H30" s="817"/>
      <c r="I30" s="360" t="s">
        <v>264</v>
      </c>
      <c r="J30" s="360" t="s">
        <v>439</v>
      </c>
      <c r="K30" s="360" t="s">
        <v>440</v>
      </c>
      <c r="L30" s="360"/>
      <c r="M30" s="817" t="str">
        <f>IF(M24="","",M24)</f>
        <v/>
      </c>
      <c r="N30" s="817"/>
      <c r="O30" s="361" t="s">
        <v>16</v>
      </c>
      <c r="P30" s="817" t="str">
        <f>IF(P24="","",P24)</f>
        <v/>
      </c>
      <c r="Q30" s="817"/>
      <c r="R30" s="362" t="s">
        <v>264</v>
      </c>
      <c r="S30" s="840"/>
      <c r="T30" s="841"/>
      <c r="U30" s="841"/>
      <c r="V30" s="841"/>
      <c r="W30" s="841"/>
      <c r="X30" s="841"/>
      <c r="Y30" s="384" t="s">
        <v>278</v>
      </c>
      <c r="Z30" s="842"/>
      <c r="AA30" s="843"/>
      <c r="AB30" s="843"/>
      <c r="AC30" s="843"/>
      <c r="AD30" s="843"/>
      <c r="AE30" s="843"/>
      <c r="AF30" s="843"/>
      <c r="AG30" s="385" t="s">
        <v>278</v>
      </c>
    </row>
    <row r="31" spans="1:36" ht="16.149999999999999" hidden="1" customHeight="1" outlineLevel="1">
      <c r="A31" s="365"/>
      <c r="B31" s="386" t="s">
        <v>443</v>
      </c>
      <c r="C31" s="359" t="s">
        <v>15</v>
      </c>
      <c r="D31" s="817" t="str">
        <f>IF(D25="","",D25)</f>
        <v/>
      </c>
      <c r="E31" s="817"/>
      <c r="F31" s="360" t="s">
        <v>16</v>
      </c>
      <c r="G31" s="817" t="str">
        <f>IF(G25="","",G25)</f>
        <v/>
      </c>
      <c r="H31" s="817"/>
      <c r="I31" s="360" t="s">
        <v>264</v>
      </c>
      <c r="J31" s="360" t="s">
        <v>439</v>
      </c>
      <c r="K31" s="360" t="s">
        <v>440</v>
      </c>
      <c r="L31" s="360"/>
      <c r="M31" s="817" t="str">
        <f>IF(M25="","",M25)</f>
        <v/>
      </c>
      <c r="N31" s="817"/>
      <c r="O31" s="361" t="s">
        <v>16</v>
      </c>
      <c r="P31" s="817" t="str">
        <f>IF(P25="","",P25)</f>
        <v/>
      </c>
      <c r="Q31" s="817"/>
      <c r="R31" s="362" t="s">
        <v>264</v>
      </c>
      <c r="S31" s="840"/>
      <c r="T31" s="841"/>
      <c r="U31" s="841"/>
      <c r="V31" s="841"/>
      <c r="W31" s="841"/>
      <c r="X31" s="841"/>
      <c r="Y31" s="384" t="s">
        <v>278</v>
      </c>
      <c r="Z31" s="842"/>
      <c r="AA31" s="843"/>
      <c r="AB31" s="843"/>
      <c r="AC31" s="843"/>
      <c r="AD31" s="843"/>
      <c r="AE31" s="843"/>
      <c r="AF31" s="843"/>
      <c r="AG31" s="385" t="s">
        <v>278</v>
      </c>
    </row>
    <row r="32" spans="1:36" ht="16.149999999999999" hidden="1" customHeight="1" outlineLevel="1">
      <c r="A32" s="357"/>
      <c r="B32" s="829" t="s">
        <v>446</v>
      </c>
      <c r="C32" s="830"/>
      <c r="D32" s="830"/>
      <c r="E32" s="830"/>
      <c r="F32" s="830"/>
      <c r="G32" s="830"/>
      <c r="H32" s="830"/>
      <c r="I32" s="830"/>
      <c r="J32" s="830"/>
      <c r="K32" s="830"/>
      <c r="L32" s="830"/>
      <c r="M32" s="830"/>
      <c r="N32" s="830"/>
      <c r="O32" s="830"/>
      <c r="P32" s="830"/>
      <c r="Q32" s="830"/>
      <c r="R32" s="831"/>
      <c r="S32" s="832">
        <f>SUM(S28:X31)</f>
        <v>0</v>
      </c>
      <c r="T32" s="833"/>
      <c r="U32" s="833"/>
      <c r="V32" s="833"/>
      <c r="W32" s="833"/>
      <c r="X32" s="833"/>
      <c r="Y32" s="384" t="s">
        <v>278</v>
      </c>
      <c r="Z32" s="834">
        <f>SUM(Z28:AF31)</f>
        <v>0</v>
      </c>
      <c r="AA32" s="806"/>
      <c r="AB32" s="806"/>
      <c r="AC32" s="806"/>
      <c r="AD32" s="806"/>
      <c r="AE32" s="806"/>
      <c r="AF32" s="806"/>
      <c r="AG32" s="385" t="s">
        <v>278</v>
      </c>
    </row>
    <row r="33" spans="1:43" ht="16.149999999999999" hidden="1" customHeight="1" outlineLevel="1">
      <c r="A33" s="364" t="s">
        <v>509</v>
      </c>
      <c r="B33" s="366"/>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835"/>
      <c r="AD33" s="835"/>
      <c r="AE33" s="835"/>
      <c r="AF33" s="835"/>
      <c r="AG33" s="367"/>
    </row>
    <row r="34" spans="1:43" ht="16.149999999999999" hidden="1" customHeight="1" outlineLevel="1">
      <c r="A34" s="357"/>
      <c r="B34" s="836" t="s">
        <v>436</v>
      </c>
      <c r="C34" s="837"/>
      <c r="D34" s="837"/>
      <c r="E34" s="837"/>
      <c r="F34" s="837"/>
      <c r="G34" s="837"/>
      <c r="H34" s="837"/>
      <c r="I34" s="837"/>
      <c r="J34" s="837"/>
      <c r="K34" s="837"/>
      <c r="L34" s="837"/>
      <c r="M34" s="837"/>
      <c r="N34" s="837"/>
      <c r="O34" s="837"/>
      <c r="P34" s="837"/>
      <c r="Q34" s="837"/>
      <c r="R34" s="838"/>
      <c r="S34" s="836" t="s">
        <v>495</v>
      </c>
      <c r="T34" s="837"/>
      <c r="U34" s="837"/>
      <c r="V34" s="837"/>
      <c r="W34" s="837"/>
      <c r="X34" s="837"/>
      <c r="Y34" s="838"/>
      <c r="Z34" s="837" t="s">
        <v>496</v>
      </c>
      <c r="AA34" s="837"/>
      <c r="AB34" s="837"/>
      <c r="AC34" s="837"/>
      <c r="AD34" s="837"/>
      <c r="AE34" s="837"/>
      <c r="AF34" s="837"/>
      <c r="AG34" s="839"/>
    </row>
    <row r="35" spans="1:43" ht="16.149999999999999" hidden="1" customHeight="1" outlineLevel="1">
      <c r="A35" s="357"/>
      <c r="B35" s="358" t="s">
        <v>438</v>
      </c>
      <c r="C35" s="359" t="s">
        <v>15</v>
      </c>
      <c r="D35" s="828" t="str">
        <f>IF(D22="","",D22)</f>
        <v/>
      </c>
      <c r="E35" s="828"/>
      <c r="F35" s="360" t="s">
        <v>16</v>
      </c>
      <c r="G35" s="828" t="str">
        <f>IF(G22="","",G22)</f>
        <v/>
      </c>
      <c r="H35" s="828"/>
      <c r="I35" s="360" t="s">
        <v>264</v>
      </c>
      <c r="J35" s="360" t="s">
        <v>439</v>
      </c>
      <c r="K35" s="360" t="s">
        <v>440</v>
      </c>
      <c r="L35" s="360"/>
      <c r="M35" s="817" t="str">
        <f>IF(M22="","",M22)</f>
        <v/>
      </c>
      <c r="N35" s="817"/>
      <c r="O35" s="361" t="s">
        <v>16</v>
      </c>
      <c r="P35" s="817" t="str">
        <f>IF(P22="","",P22)</f>
        <v/>
      </c>
      <c r="Q35" s="817"/>
      <c r="R35" s="361" t="s">
        <v>264</v>
      </c>
      <c r="S35" s="818" t="str">
        <f>IFERROR(S28*Z22*10,"")</f>
        <v/>
      </c>
      <c r="T35" s="819"/>
      <c r="U35" s="819"/>
      <c r="V35" s="819"/>
      <c r="W35" s="819"/>
      <c r="X35" s="819"/>
      <c r="Y35" s="384" t="s">
        <v>270</v>
      </c>
      <c r="Z35" s="820" t="str">
        <f>IFERROR(Z28*AD22*10,"")</f>
        <v/>
      </c>
      <c r="AA35" s="821"/>
      <c r="AB35" s="821"/>
      <c r="AC35" s="821"/>
      <c r="AD35" s="821"/>
      <c r="AE35" s="821"/>
      <c r="AF35" s="821"/>
      <c r="AG35" s="385" t="s">
        <v>270</v>
      </c>
    </row>
    <row r="36" spans="1:43" ht="16.149999999999999" hidden="1" customHeight="1" outlineLevel="1">
      <c r="A36" s="357"/>
      <c r="B36" s="358" t="s">
        <v>441</v>
      </c>
      <c r="C36" s="359" t="s">
        <v>15</v>
      </c>
      <c r="D36" s="817" t="str">
        <f>IF(D23="","",D23)</f>
        <v/>
      </c>
      <c r="E36" s="817"/>
      <c r="F36" s="360" t="s">
        <v>16</v>
      </c>
      <c r="G36" s="817" t="str">
        <f>IF(G23="","",G23)</f>
        <v/>
      </c>
      <c r="H36" s="817"/>
      <c r="I36" s="360" t="s">
        <v>264</v>
      </c>
      <c r="J36" s="360" t="s">
        <v>439</v>
      </c>
      <c r="K36" s="360" t="s">
        <v>440</v>
      </c>
      <c r="L36" s="360"/>
      <c r="M36" s="817" t="str">
        <f>IF(M23="","",M23)</f>
        <v/>
      </c>
      <c r="N36" s="817"/>
      <c r="O36" s="361" t="s">
        <v>16</v>
      </c>
      <c r="P36" s="817" t="str">
        <f>IF(P23="","",P23)</f>
        <v/>
      </c>
      <c r="Q36" s="817"/>
      <c r="R36" s="361" t="s">
        <v>264</v>
      </c>
      <c r="S36" s="818" t="str">
        <f t="shared" ref="S36:S38" si="0">IFERROR(S29*Z23*10,"")</f>
        <v/>
      </c>
      <c r="T36" s="819"/>
      <c r="U36" s="819"/>
      <c r="V36" s="819"/>
      <c r="W36" s="819"/>
      <c r="X36" s="819"/>
      <c r="Y36" s="384" t="s">
        <v>270</v>
      </c>
      <c r="Z36" s="820" t="str">
        <f t="shared" ref="Z36:Z37" si="1">IFERROR(Z29*AD23*10,"")</f>
        <v/>
      </c>
      <c r="AA36" s="821"/>
      <c r="AB36" s="821"/>
      <c r="AC36" s="821"/>
      <c r="AD36" s="821"/>
      <c r="AE36" s="821"/>
      <c r="AF36" s="821"/>
      <c r="AG36" s="385" t="s">
        <v>270</v>
      </c>
    </row>
    <row r="37" spans="1:43" ht="16.149999999999999" hidden="1" customHeight="1" outlineLevel="1">
      <c r="A37" s="357"/>
      <c r="B37" s="358" t="s">
        <v>442</v>
      </c>
      <c r="C37" s="359" t="s">
        <v>15</v>
      </c>
      <c r="D37" s="817" t="str">
        <f>IF(D24="","",D24)</f>
        <v/>
      </c>
      <c r="E37" s="817"/>
      <c r="F37" s="360" t="s">
        <v>16</v>
      </c>
      <c r="G37" s="817" t="str">
        <f>IF(G24="","",G24)</f>
        <v/>
      </c>
      <c r="H37" s="817"/>
      <c r="I37" s="360" t="s">
        <v>264</v>
      </c>
      <c r="J37" s="360" t="s">
        <v>439</v>
      </c>
      <c r="K37" s="360" t="s">
        <v>440</v>
      </c>
      <c r="L37" s="360"/>
      <c r="M37" s="817" t="str">
        <f>IF(M24="","",M24)</f>
        <v/>
      </c>
      <c r="N37" s="817"/>
      <c r="O37" s="361" t="s">
        <v>16</v>
      </c>
      <c r="P37" s="817" t="str">
        <f>IF(P24="","",P24)</f>
        <v/>
      </c>
      <c r="Q37" s="817"/>
      <c r="R37" s="361" t="s">
        <v>264</v>
      </c>
      <c r="S37" s="818" t="str">
        <f t="shared" si="0"/>
        <v/>
      </c>
      <c r="T37" s="819"/>
      <c r="U37" s="819"/>
      <c r="V37" s="819"/>
      <c r="W37" s="819"/>
      <c r="X37" s="819"/>
      <c r="Y37" s="384" t="s">
        <v>270</v>
      </c>
      <c r="Z37" s="820" t="str">
        <f t="shared" si="1"/>
        <v/>
      </c>
      <c r="AA37" s="821"/>
      <c r="AB37" s="821"/>
      <c r="AC37" s="821"/>
      <c r="AD37" s="821"/>
      <c r="AE37" s="821"/>
      <c r="AF37" s="821"/>
      <c r="AG37" s="385" t="s">
        <v>270</v>
      </c>
    </row>
    <row r="38" spans="1:43" ht="16.149999999999999" hidden="1" customHeight="1" outlineLevel="1">
      <c r="A38" s="357"/>
      <c r="B38" s="368" t="s">
        <v>443</v>
      </c>
      <c r="C38" s="369" t="s">
        <v>15</v>
      </c>
      <c r="D38" s="817" t="str">
        <f>IF(D25="","",D25)</f>
        <v/>
      </c>
      <c r="E38" s="817"/>
      <c r="F38" s="360" t="s">
        <v>16</v>
      </c>
      <c r="G38" s="817" t="str">
        <f>IF(G25="","",G25)</f>
        <v/>
      </c>
      <c r="H38" s="817"/>
      <c r="I38" s="360" t="s">
        <v>264</v>
      </c>
      <c r="J38" s="360" t="s">
        <v>439</v>
      </c>
      <c r="K38" s="360" t="s">
        <v>440</v>
      </c>
      <c r="L38" s="360"/>
      <c r="M38" s="817" t="str">
        <f>IF(M25="","",M25)</f>
        <v/>
      </c>
      <c r="N38" s="817"/>
      <c r="O38" s="361" t="s">
        <v>16</v>
      </c>
      <c r="P38" s="817" t="str">
        <f>IF(P25="","",P25)</f>
        <v/>
      </c>
      <c r="Q38" s="817"/>
      <c r="R38" s="361" t="s">
        <v>264</v>
      </c>
      <c r="S38" s="818" t="str">
        <f t="shared" si="0"/>
        <v/>
      </c>
      <c r="T38" s="819"/>
      <c r="U38" s="819"/>
      <c r="V38" s="819"/>
      <c r="W38" s="819"/>
      <c r="X38" s="819"/>
      <c r="Y38" s="384" t="s">
        <v>270</v>
      </c>
      <c r="Z38" s="820" t="str">
        <f>IFERROR(Z31*AD25*10,"")</f>
        <v/>
      </c>
      <c r="AA38" s="821"/>
      <c r="AB38" s="821"/>
      <c r="AC38" s="821"/>
      <c r="AD38" s="821"/>
      <c r="AE38" s="821"/>
      <c r="AF38" s="821"/>
      <c r="AG38" s="385" t="s">
        <v>270</v>
      </c>
    </row>
    <row r="39" spans="1:43" s="50" customFormat="1" ht="16.149999999999999" hidden="1" customHeight="1" outlineLevel="1">
      <c r="A39" s="357"/>
      <c r="B39" s="368" t="s">
        <v>449</v>
      </c>
      <c r="C39" s="363" t="s">
        <v>450</v>
      </c>
      <c r="D39" s="383"/>
      <c r="E39" s="383"/>
      <c r="F39" s="363"/>
      <c r="G39" s="383"/>
      <c r="H39" s="383"/>
      <c r="I39" s="363"/>
      <c r="J39" s="363"/>
      <c r="K39" s="363"/>
      <c r="L39" s="363"/>
      <c r="M39" s="383"/>
      <c r="N39" s="383"/>
      <c r="O39" s="383"/>
      <c r="P39" s="383"/>
      <c r="Q39" s="383"/>
      <c r="R39" s="383"/>
      <c r="S39" s="383"/>
      <c r="T39" s="383"/>
      <c r="U39" s="383"/>
      <c r="V39" s="383"/>
      <c r="W39" s="383"/>
      <c r="X39" s="383"/>
      <c r="Y39" s="383"/>
      <c r="Z39" s="809">
        <v>1</v>
      </c>
      <c r="AA39" s="810"/>
      <c r="AB39" s="810"/>
      <c r="AC39" s="810"/>
      <c r="AD39" s="810"/>
      <c r="AE39" s="810"/>
      <c r="AF39" s="810"/>
      <c r="AG39" s="385" t="s">
        <v>270</v>
      </c>
      <c r="AH39" s="215"/>
      <c r="AI39" s="215"/>
      <c r="AJ39" s="215"/>
      <c r="AK39" s="215"/>
      <c r="AL39" s="215"/>
      <c r="AM39" s="215"/>
      <c r="AN39" s="215"/>
      <c r="AO39" s="215"/>
      <c r="AP39" s="215"/>
      <c r="AQ39" s="215"/>
    </row>
    <row r="40" spans="1:43" s="50" customFormat="1" ht="16.149999999999999" hidden="1" customHeight="1" outlineLevel="1">
      <c r="A40" s="357"/>
      <c r="B40" s="386" t="s">
        <v>451</v>
      </c>
      <c r="C40" s="363" t="s">
        <v>510</v>
      </c>
      <c r="D40" s="383"/>
      <c r="E40" s="383"/>
      <c r="F40" s="363"/>
      <c r="G40" s="383"/>
      <c r="H40" s="383"/>
      <c r="I40" s="363"/>
      <c r="J40" s="363"/>
      <c r="K40" s="363"/>
      <c r="L40" s="363"/>
      <c r="M40" s="383"/>
      <c r="N40" s="383"/>
      <c r="O40" s="383"/>
      <c r="P40" s="383"/>
      <c r="Q40" s="383"/>
      <c r="R40" s="383"/>
      <c r="S40" s="383"/>
      <c r="T40" s="383"/>
      <c r="U40" s="383"/>
      <c r="V40" s="383"/>
      <c r="W40" s="383"/>
      <c r="X40" s="383"/>
      <c r="Y40" s="383"/>
      <c r="Z40" s="809">
        <v>2</v>
      </c>
      <c r="AA40" s="810"/>
      <c r="AB40" s="810"/>
      <c r="AC40" s="810"/>
      <c r="AD40" s="810"/>
      <c r="AE40" s="810"/>
      <c r="AF40" s="810"/>
      <c r="AG40" s="385" t="s">
        <v>270</v>
      </c>
      <c r="AH40" s="215"/>
      <c r="AI40" s="215"/>
      <c r="AJ40" s="215"/>
      <c r="AK40" s="215"/>
      <c r="AL40" s="215"/>
      <c r="AM40" s="215"/>
      <c r="AN40" s="215"/>
      <c r="AO40" s="215"/>
      <c r="AP40" s="215"/>
      <c r="AQ40" s="215"/>
    </row>
    <row r="41" spans="1:43" ht="16.149999999999999" hidden="1" customHeight="1" outlineLevel="1" thickBot="1">
      <c r="A41" s="370"/>
      <c r="B41" s="811" t="s">
        <v>446</v>
      </c>
      <c r="C41" s="812"/>
      <c r="D41" s="812"/>
      <c r="E41" s="812"/>
      <c r="F41" s="812"/>
      <c r="G41" s="812"/>
      <c r="H41" s="812"/>
      <c r="I41" s="812"/>
      <c r="J41" s="812"/>
      <c r="K41" s="812"/>
      <c r="L41" s="812"/>
      <c r="M41" s="812"/>
      <c r="N41" s="812"/>
      <c r="O41" s="812"/>
      <c r="P41" s="812"/>
      <c r="Q41" s="812"/>
      <c r="R41" s="812"/>
      <c r="S41" s="812"/>
      <c r="T41" s="812"/>
      <c r="U41" s="812"/>
      <c r="V41" s="812"/>
      <c r="W41" s="812"/>
      <c r="X41" s="812"/>
      <c r="Y41" s="813"/>
      <c r="Z41" s="814">
        <f>IFERROR(SUM(S35:X38)+SUM(Z35:AF38)-Z39+Z40,0)</f>
        <v>1</v>
      </c>
      <c r="AA41" s="815"/>
      <c r="AB41" s="815"/>
      <c r="AC41" s="815"/>
      <c r="AD41" s="815"/>
      <c r="AE41" s="815"/>
      <c r="AF41" s="815"/>
      <c r="AG41" s="371"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1627</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22">
        <v>50000</v>
      </c>
      <c r="AC43" s="822"/>
      <c r="AD43" s="822"/>
      <c r="AE43" s="822"/>
      <c r="AF43" s="822"/>
      <c r="AG43" s="310" t="s">
        <v>270</v>
      </c>
    </row>
    <row r="44" spans="1:43" ht="15.6" customHeight="1" thickBot="1">
      <c r="A44" s="311" t="s">
        <v>1628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23">
        <v>10000</v>
      </c>
      <c r="AC44" s="823"/>
      <c r="AD44" s="823"/>
      <c r="AE44" s="823"/>
      <c r="AF44" s="823"/>
      <c r="AG44" s="313" t="s">
        <v>270</v>
      </c>
    </row>
    <row r="45" spans="1:43" ht="15.6" customHeight="1" thickBo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9"/>
      <c r="AC45" s="379"/>
      <c r="AD45" s="379"/>
      <c r="AE45" s="379"/>
      <c r="AF45" s="379"/>
      <c r="AG45" s="378"/>
    </row>
    <row r="46" spans="1:43" ht="15.6" customHeight="1" thickBot="1">
      <c r="A46" s="314" t="s">
        <v>1589</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24">
        <f>SUM(AB43:AF44)</f>
        <v>60000</v>
      </c>
      <c r="AC46" s="824"/>
      <c r="AD46" s="824"/>
      <c r="AE46" s="824"/>
      <c r="AF46" s="824"/>
      <c r="AG46" s="316" t="s">
        <v>270</v>
      </c>
    </row>
    <row r="47" spans="1:43" ht="15.6"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9"/>
      <c r="AB47" s="390"/>
      <c r="AC47" s="390"/>
      <c r="AD47" s="390"/>
      <c r="AE47" s="390"/>
      <c r="AF47" s="390"/>
      <c r="AG47" s="388"/>
    </row>
    <row r="48" spans="1:43" ht="15.6" customHeight="1" thickBot="1">
      <c r="A48" s="318" t="s">
        <v>1563</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1590</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22">
        <v>1000</v>
      </c>
      <c r="AC49" s="822"/>
      <c r="AD49" s="822"/>
      <c r="AE49" s="822"/>
      <c r="AF49" s="822"/>
      <c r="AG49" s="310" t="s">
        <v>270</v>
      </c>
    </row>
    <row r="50" spans="1:43" ht="15.6" customHeight="1" thickBot="1">
      <c r="A50" s="311" t="s">
        <v>1591</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23">
        <v>2000</v>
      </c>
      <c r="AC50" s="823"/>
      <c r="AD50" s="823"/>
      <c r="AE50" s="823"/>
      <c r="AF50" s="823"/>
      <c r="AG50" s="313" t="s">
        <v>270</v>
      </c>
    </row>
    <row r="51" spans="1:43" ht="15.6" customHeight="1" thickBo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7"/>
      <c r="AC51" s="377"/>
      <c r="AD51" s="377"/>
      <c r="AE51" s="377"/>
      <c r="AF51" s="377"/>
      <c r="AG51" s="376"/>
    </row>
    <row r="52" spans="1:43" ht="15.6" customHeight="1">
      <c r="A52" s="319" t="s">
        <v>1592</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1"/>
      <c r="B53" s="388" t="s">
        <v>1620</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825">
        <f>AB46-AB49+AB50</f>
        <v>61000</v>
      </c>
      <c r="AC53" s="825"/>
      <c r="AD53" s="825"/>
      <c r="AE53" s="825"/>
      <c r="AF53" s="825"/>
      <c r="AG53" s="392" t="s">
        <v>270</v>
      </c>
    </row>
    <row r="54" spans="1:43" ht="15.6" customHeight="1" thickBot="1">
      <c r="A54" s="826" t="s">
        <v>1626</v>
      </c>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827"/>
      <c r="AC54" s="827"/>
      <c r="AD54" s="827"/>
      <c r="AE54" s="827"/>
      <c r="AF54" s="827"/>
      <c r="AG54" s="143"/>
      <c r="AH54" s="189" t="b">
        <v>1</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61" t="str">
        <f>IF(AH54=TRUE,"問題なし","問題あり")</f>
        <v>問題なし</v>
      </c>
      <c r="AC55" s="761"/>
      <c r="AD55" s="761"/>
      <c r="AE55" s="761"/>
      <c r="AF55" s="761"/>
      <c r="AG55" s="380"/>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99"/>
      <c r="AC56" s="399"/>
      <c r="AD56" s="399"/>
      <c r="AE56" s="399"/>
      <c r="AF56" s="399"/>
      <c r="AG56" s="380"/>
    </row>
    <row r="57" spans="1:43" ht="16.149999999999999"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1567</v>
      </c>
      <c r="B58" s="336"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0"/>
    </row>
    <row r="59" spans="1:43" ht="16.149999999999999"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33">
        <v>100000</v>
      </c>
      <c r="AC59" s="633"/>
      <c r="AD59" s="633"/>
      <c r="AE59" s="633"/>
      <c r="AF59" s="633"/>
      <c r="AG59" s="127" t="s">
        <v>270</v>
      </c>
    </row>
    <row r="60" spans="1:43" ht="16.149999999999999" hidden="1" customHeight="1" outlineLevel="1">
      <c r="A60" s="16"/>
      <c r="B60" s="328" t="s">
        <v>1635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816"/>
      <c r="AC60" s="816"/>
      <c r="AD60" s="816"/>
      <c r="AE60" s="816"/>
      <c r="AF60" s="816"/>
      <c r="AG60" s="374" t="s">
        <v>270</v>
      </c>
    </row>
    <row r="61" spans="1:43" ht="16.149999999999999" hidden="1" customHeight="1" outlineLevel="1">
      <c r="A61" s="16"/>
      <c r="B61" s="328" t="s">
        <v>1636</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806">
        <f>Z41</f>
        <v>1</v>
      </c>
      <c r="AC61" s="806"/>
      <c r="AD61" s="806"/>
      <c r="AE61" s="806"/>
      <c r="AF61" s="806"/>
      <c r="AG61" s="374" t="s">
        <v>270</v>
      </c>
    </row>
    <row r="62" spans="1:43" s="50" customFormat="1" ht="16.149999999999999" hidden="1" customHeight="1" outlineLevel="1">
      <c r="A62" s="48"/>
      <c r="B62" s="324" t="s">
        <v>453</v>
      </c>
      <c r="C62" s="325"/>
      <c r="D62" s="381"/>
      <c r="E62" s="381"/>
      <c r="F62" s="325"/>
      <c r="G62" s="381"/>
      <c r="H62" s="381"/>
      <c r="I62" s="325"/>
      <c r="J62" s="325"/>
      <c r="K62" s="325"/>
      <c r="L62" s="325"/>
      <c r="M62" s="381"/>
      <c r="N62" s="381"/>
      <c r="O62" s="381"/>
      <c r="P62" s="381"/>
      <c r="Q62" s="381"/>
      <c r="R62" s="381"/>
      <c r="S62" s="381"/>
      <c r="T62" s="381"/>
      <c r="U62" s="381"/>
      <c r="V62" s="381"/>
      <c r="W62" s="381"/>
      <c r="X62" s="381"/>
      <c r="Y62" s="381"/>
      <c r="Z62" s="381"/>
      <c r="AA62" s="381"/>
      <c r="AB62" s="807"/>
      <c r="AC62" s="807"/>
      <c r="AD62" s="807"/>
      <c r="AE62" s="807"/>
      <c r="AF62" s="807"/>
      <c r="AG62" s="382" t="s">
        <v>270</v>
      </c>
      <c r="AH62" s="215"/>
      <c r="AI62" s="215"/>
      <c r="AJ62" s="215"/>
      <c r="AK62" s="215"/>
      <c r="AL62" s="215"/>
      <c r="AM62" s="215"/>
      <c r="AN62" s="215"/>
      <c r="AO62" s="215"/>
      <c r="AP62" s="215"/>
      <c r="AQ62" s="215"/>
    </row>
    <row r="63" spans="1:43" s="50" customFormat="1" ht="16.149999999999999" hidden="1" customHeight="1" outlineLevel="1">
      <c r="A63" s="48"/>
      <c r="B63" s="330" t="s">
        <v>497</v>
      </c>
      <c r="C63" s="325"/>
      <c r="D63" s="381"/>
      <c r="E63" s="381"/>
      <c r="F63" s="325"/>
      <c r="G63" s="381"/>
      <c r="H63" s="381"/>
      <c r="I63" s="325"/>
      <c r="J63" s="325"/>
      <c r="K63" s="325"/>
      <c r="L63" s="325"/>
      <c r="M63" s="381"/>
      <c r="N63" s="381"/>
      <c r="O63" s="381"/>
      <c r="P63" s="381"/>
      <c r="Q63" s="381"/>
      <c r="R63" s="381"/>
      <c r="S63" s="381"/>
      <c r="T63" s="381"/>
      <c r="U63" s="381"/>
      <c r="V63" s="381"/>
      <c r="W63" s="381"/>
      <c r="X63" s="381"/>
      <c r="Y63" s="381"/>
      <c r="Z63" s="381"/>
      <c r="AA63" s="381"/>
      <c r="AB63" s="807"/>
      <c r="AC63" s="807"/>
      <c r="AD63" s="807"/>
      <c r="AE63" s="807"/>
      <c r="AF63" s="807"/>
      <c r="AG63" s="382" t="s">
        <v>270</v>
      </c>
      <c r="AH63" s="215"/>
      <c r="AI63" s="215"/>
      <c r="AJ63" s="215"/>
      <c r="AK63" s="215"/>
      <c r="AL63" s="215"/>
      <c r="AM63" s="215"/>
      <c r="AN63" s="215"/>
      <c r="AO63" s="215"/>
      <c r="AP63" s="215"/>
      <c r="AQ63" s="215"/>
    </row>
    <row r="64" spans="1:43" ht="16.149999999999999"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29">
        <v>90000</v>
      </c>
      <c r="AC64" s="629"/>
      <c r="AD64" s="629"/>
      <c r="AE64" s="629"/>
      <c r="AF64" s="629"/>
      <c r="AG64" s="128" t="s">
        <v>270</v>
      </c>
    </row>
    <row r="65" spans="1:72" ht="16.149999999999999"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29">
        <v>0</v>
      </c>
      <c r="AC65" s="629"/>
      <c r="AD65" s="629"/>
      <c r="AE65" s="629"/>
      <c r="AF65" s="629"/>
      <c r="AG65" s="128" t="s">
        <v>270</v>
      </c>
    </row>
    <row r="66" spans="1:72" ht="16.149999999999999"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08">
        <f>AB59-SUM(AB64:AF65)</f>
        <v>10000</v>
      </c>
      <c r="AC66" s="808"/>
      <c r="AD66" s="808"/>
      <c r="AE66" s="808"/>
      <c r="AF66" s="808"/>
      <c r="AG66" s="375" t="s">
        <v>270</v>
      </c>
    </row>
    <row r="67" spans="1:72" ht="16.149999999999999" hidden="1" customHeight="1" outlineLevel="1" thickBot="1">
      <c r="A67" s="398"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804"/>
      <c r="AC67" s="804"/>
      <c r="AD67" s="804"/>
      <c r="AE67" s="804"/>
      <c r="AF67" s="804"/>
      <c r="AG67" s="395"/>
      <c r="AH67" s="387"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805" t="str">
        <f>IF(AH67=TRUE,"問題なし","問題あり")</f>
        <v>問題あり</v>
      </c>
      <c r="AC68" s="805"/>
      <c r="AD68" s="805"/>
      <c r="AE68" s="805"/>
      <c r="AF68" s="805"/>
      <c r="AG68" s="394"/>
      <c r="AH68" s="387"/>
    </row>
    <row r="69" spans="1:72" ht="16.149999999999999" customHeight="1" collapsed="1">
      <c r="A69" s="332" t="s">
        <v>1567</v>
      </c>
      <c r="B69" s="333" t="s">
        <v>1571</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1568</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1567</v>
      </c>
      <c r="B71" s="338" t="s">
        <v>1570</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1567</v>
      </c>
      <c r="B73" s="235" t="s">
        <v>1573</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1621</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0"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0"/>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0"/>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0"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380"/>
      <c r="AB80" s="380"/>
      <c r="AC80" s="380"/>
      <c r="AD80" s="380"/>
      <c r="AE80" s="380"/>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1567</v>
      </c>
      <c r="B81" s="345" t="s">
        <v>1576</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1567</v>
      </c>
      <c r="B82" s="345" t="s">
        <v>1577</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1579</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1580</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1567</v>
      </c>
      <c r="B85" s="336" t="s">
        <v>1581</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1578</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3" t="s">
        <v>1625</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01">
        <f>'（別添）_計画書（歯科診療所及びⅡを算定する有床診療所）'!AB69</f>
        <v>0</v>
      </c>
      <c r="AC89" s="801"/>
      <c r="AD89" s="801"/>
      <c r="AE89" s="801"/>
      <c r="AF89" s="801"/>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34">
        <f>'（別添）_計画書（歯科診療所及びⅡを算定する有床診療所）'!AB70</f>
        <v>0</v>
      </c>
      <c r="AC90" s="634"/>
      <c r="AD90" s="634"/>
      <c r="AE90" s="634"/>
      <c r="AF90" s="634"/>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49">
        <v>1640000</v>
      </c>
      <c r="AC91" s="649"/>
      <c r="AD91" s="649"/>
      <c r="AE91" s="649"/>
      <c r="AF91" s="649"/>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51">
        <f>AB91-AB90</f>
        <v>1640000</v>
      </c>
      <c r="AC92" s="651"/>
      <c r="AD92" s="651"/>
      <c r="AE92" s="651"/>
      <c r="AF92" s="651"/>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02">
        <v>0</v>
      </c>
      <c r="AC93" s="802"/>
      <c r="AD93" s="802"/>
      <c r="AE93" s="802"/>
      <c r="AF93" s="802"/>
      <c r="AG93" s="129" t="s">
        <v>270</v>
      </c>
    </row>
    <row r="94" spans="1:72" ht="16.149999999999999"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03">
        <v>40000</v>
      </c>
      <c r="AC94" s="803"/>
      <c r="AD94" s="803"/>
      <c r="AE94" s="803"/>
      <c r="AF94" s="803"/>
      <c r="AG94" s="129" t="s">
        <v>297</v>
      </c>
    </row>
    <row r="95" spans="1:72" ht="16.149999999999999"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03">
        <f>IFERROR(AB94/AB90*100,0)</f>
        <v>0</v>
      </c>
      <c r="AC95" s="703"/>
      <c r="AD95" s="703"/>
      <c r="AE95" s="703"/>
      <c r="AF95" s="703"/>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71"/>
      <c r="AB97" s="671"/>
      <c r="AC97" s="671"/>
      <c r="AD97" s="671"/>
      <c r="AE97" s="671"/>
      <c r="AF97" s="671"/>
      <c r="AG97" s="671"/>
    </row>
    <row r="98" spans="1:33" ht="16.149999999999999"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01">
        <f>'（別添）_計画書（歯科診療所及びⅡを算定する有床診療所）'!AB78</f>
        <v>0</v>
      </c>
      <c r="AC98" s="801"/>
      <c r="AD98" s="801"/>
      <c r="AE98" s="801"/>
      <c r="AF98" s="801"/>
      <c r="AG98" s="79" t="s">
        <v>291</v>
      </c>
    </row>
    <row r="99" spans="1:33" ht="16.149999999999999"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34">
        <f>'（別添）_計画書（歯科診療所及びⅡを算定する有床診療所）'!AB79</f>
        <v>0</v>
      </c>
      <c r="AC99" s="634"/>
      <c r="AD99" s="634"/>
      <c r="AE99" s="634"/>
      <c r="AF99" s="634"/>
      <c r="AG99" s="126" t="s">
        <v>270</v>
      </c>
    </row>
    <row r="100" spans="1:33" ht="16.149999999999999"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49"/>
      <c r="AC100" s="649"/>
      <c r="AD100" s="649"/>
      <c r="AE100" s="649"/>
      <c r="AF100" s="649"/>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51">
        <f>AB100-AB99</f>
        <v>0</v>
      </c>
      <c r="AC101" s="651"/>
      <c r="AD101" s="651"/>
      <c r="AE101" s="651"/>
      <c r="AF101" s="651"/>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02"/>
      <c r="AC102" s="802"/>
      <c r="AD102" s="802"/>
      <c r="AE102" s="802"/>
      <c r="AF102" s="802"/>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03"/>
      <c r="AC103" s="803"/>
      <c r="AD103" s="803"/>
      <c r="AE103" s="803"/>
      <c r="AF103" s="803"/>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03">
        <f>IFERROR(AB103/AB99*100,0)</f>
        <v>0</v>
      </c>
      <c r="AC104" s="703"/>
      <c r="AD104" s="703"/>
      <c r="AE104" s="703"/>
      <c r="AF104" s="703"/>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71"/>
      <c r="AB106" s="671"/>
      <c r="AC106" s="671"/>
      <c r="AD106" s="671"/>
      <c r="AE106" s="671"/>
      <c r="AF106" s="671"/>
      <c r="AG106" s="671"/>
    </row>
    <row r="107" spans="1:33" ht="16.149999999999999"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01">
        <f>'（別添）_計画書（歯科診療所及びⅡを算定する有床診療所）'!AB87</f>
        <v>0</v>
      </c>
      <c r="AC107" s="801"/>
      <c r="AD107" s="801"/>
      <c r="AE107" s="801"/>
      <c r="AF107" s="801"/>
      <c r="AG107" s="79" t="s">
        <v>291</v>
      </c>
    </row>
    <row r="108" spans="1:33" ht="16.149999999999999"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34">
        <f>'（別添）_計画書（歯科診療所及びⅡを算定する有床診療所）'!AB88</f>
        <v>0</v>
      </c>
      <c r="AC108" s="634"/>
      <c r="AD108" s="634"/>
      <c r="AE108" s="634"/>
      <c r="AF108" s="634"/>
      <c r="AG108" s="126" t="s">
        <v>270</v>
      </c>
    </row>
    <row r="109" spans="1:33" ht="16.149999999999999"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49"/>
      <c r="AC109" s="649"/>
      <c r="AD109" s="649"/>
      <c r="AE109" s="649"/>
      <c r="AF109" s="649"/>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51">
        <f>AB109-AB108</f>
        <v>0</v>
      </c>
      <c r="AC110" s="651"/>
      <c r="AD110" s="651"/>
      <c r="AE110" s="651"/>
      <c r="AF110" s="651"/>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02"/>
      <c r="AC111" s="802"/>
      <c r="AD111" s="802"/>
      <c r="AE111" s="802"/>
      <c r="AF111" s="802"/>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03"/>
      <c r="AC112" s="803"/>
      <c r="AD112" s="803"/>
      <c r="AE112" s="803"/>
      <c r="AF112" s="803"/>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03">
        <f>IFERROR(AB112/AB108*100,0)</f>
        <v>0</v>
      </c>
      <c r="AC113" s="703"/>
      <c r="AD113" s="703"/>
      <c r="AE113" s="703"/>
      <c r="AF113" s="703"/>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71"/>
      <c r="AB115" s="671"/>
      <c r="AC115" s="671"/>
      <c r="AD115" s="671"/>
      <c r="AE115" s="671"/>
      <c r="AF115" s="671"/>
      <c r="AG115" s="671"/>
    </row>
    <row r="116" spans="1:33" ht="16.149999999999999"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01">
        <f>'（別添）_計画書（歯科診療所及びⅡを算定する有床診療所）'!AB96</f>
        <v>0</v>
      </c>
      <c r="AC116" s="801"/>
      <c r="AD116" s="801"/>
      <c r="AE116" s="801"/>
      <c r="AF116" s="801"/>
      <c r="AG116" s="79" t="s">
        <v>291</v>
      </c>
    </row>
    <row r="117" spans="1:33" ht="16.149999999999999"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34">
        <f>'（別添）_計画書（歯科診療所及びⅡを算定する有床診療所）'!AB97</f>
        <v>0</v>
      </c>
      <c r="AC117" s="634"/>
      <c r="AD117" s="634"/>
      <c r="AE117" s="634"/>
      <c r="AF117" s="634"/>
      <c r="AG117" s="126" t="s">
        <v>270</v>
      </c>
    </row>
    <row r="118" spans="1:33" ht="16.149999999999999"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49"/>
      <c r="AC118" s="649"/>
      <c r="AD118" s="649"/>
      <c r="AE118" s="649"/>
      <c r="AF118" s="649"/>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51">
        <f>AB118-AB117</f>
        <v>0</v>
      </c>
      <c r="AC119" s="651"/>
      <c r="AD119" s="651"/>
      <c r="AE119" s="651"/>
      <c r="AF119" s="651"/>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02"/>
      <c r="AC120" s="802"/>
      <c r="AD120" s="802"/>
      <c r="AE120" s="802"/>
      <c r="AF120" s="802"/>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03"/>
      <c r="AC121" s="803"/>
      <c r="AD121" s="803"/>
      <c r="AE121" s="803"/>
      <c r="AF121" s="803"/>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03">
        <f>IFERROR(AB121/AB117*100,0)</f>
        <v>0</v>
      </c>
      <c r="AC122" s="703"/>
      <c r="AD122" s="703"/>
      <c r="AE122" s="703"/>
      <c r="AF122" s="703"/>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71"/>
      <c r="AB124" s="671"/>
      <c r="AC124" s="671"/>
      <c r="AD124" s="671"/>
      <c r="AE124" s="671"/>
      <c r="AF124" s="671"/>
      <c r="AG124" s="671"/>
    </row>
    <row r="125" spans="1:33" ht="16.149999999999999"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01">
        <f>'（別添）_計画書（歯科診療所及びⅡを算定する有床診療所）'!AB105</f>
        <v>0</v>
      </c>
      <c r="AC125" s="801"/>
      <c r="AD125" s="801"/>
      <c r="AE125" s="801"/>
      <c r="AF125" s="801"/>
      <c r="AG125" s="79" t="s">
        <v>291</v>
      </c>
    </row>
    <row r="126" spans="1:33" ht="16.149999999999999"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34">
        <f>'（別添）_計画書（歯科診療所及びⅡを算定する有床診療所）'!AB106</f>
        <v>0</v>
      </c>
      <c r="AC126" s="634"/>
      <c r="AD126" s="634"/>
      <c r="AE126" s="634"/>
      <c r="AF126" s="634"/>
      <c r="AG126" s="126" t="s">
        <v>270</v>
      </c>
    </row>
    <row r="127" spans="1:33" ht="16.149999999999999"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49"/>
      <c r="AC127" s="649"/>
      <c r="AD127" s="649"/>
      <c r="AE127" s="649"/>
      <c r="AF127" s="649"/>
      <c r="AG127" s="181" t="s">
        <v>270</v>
      </c>
    </row>
    <row r="128" spans="1:33" ht="16.149999999999999"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51">
        <f>AB127-AB126</f>
        <v>0</v>
      </c>
      <c r="AC128" s="651"/>
      <c r="AD128" s="651"/>
      <c r="AE128" s="651"/>
      <c r="AF128" s="651"/>
      <c r="AG128" s="181" t="s">
        <v>270</v>
      </c>
    </row>
    <row r="129" spans="1:35" ht="16.149999999999999"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02"/>
      <c r="AC129" s="802"/>
      <c r="AD129" s="802"/>
      <c r="AE129" s="802"/>
      <c r="AF129" s="802"/>
      <c r="AG129" s="129" t="s">
        <v>270</v>
      </c>
    </row>
    <row r="130" spans="1:35" ht="16.149999999999999"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03"/>
      <c r="AC130" s="803"/>
      <c r="AD130" s="803"/>
      <c r="AE130" s="803"/>
      <c r="AF130" s="803"/>
      <c r="AG130" s="129" t="s">
        <v>297</v>
      </c>
    </row>
    <row r="131" spans="1:35" ht="16.350000000000001"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03">
        <f>IFERROR(AB130/AB126*100,0)</f>
        <v>0</v>
      </c>
      <c r="AC131" s="703"/>
      <c r="AD131" s="703"/>
      <c r="AE131" s="703"/>
      <c r="AF131" s="703"/>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69"/>
      <c r="AB134" s="669"/>
      <c r="AC134" s="669"/>
      <c r="AD134" s="669"/>
      <c r="AE134" s="669"/>
      <c r="AF134" s="669"/>
      <c r="AG134" s="669"/>
      <c r="AH134" s="204"/>
      <c r="AI134" s="204"/>
    </row>
    <row r="135" spans="1:35" ht="16.149999999999999"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01">
        <f>'（別添）_計画書（歯科診療所及びⅡを算定する有床診療所）'!AB115</f>
        <v>0</v>
      </c>
      <c r="AC135" s="801"/>
      <c r="AD135" s="801"/>
      <c r="AE135" s="801"/>
      <c r="AF135" s="801"/>
      <c r="AG135" s="82" t="s">
        <v>291</v>
      </c>
      <c r="AH135" s="194"/>
      <c r="AI135" s="194"/>
    </row>
    <row r="136" spans="1:35" ht="16.149999999999999" hidden="1" customHeight="1" outlineLevel="1">
      <c r="A136" s="340" t="s">
        <v>501</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34">
        <f>'（別添）_計画書（歯科診療所及びⅡを算定する有床診療所）'!AB116</f>
        <v>0</v>
      </c>
      <c r="AC136" s="634"/>
      <c r="AD136" s="634"/>
      <c r="AE136" s="634"/>
      <c r="AF136" s="634"/>
      <c r="AG136" s="120" t="s">
        <v>270</v>
      </c>
      <c r="AH136" s="194"/>
      <c r="AI136" s="194"/>
    </row>
    <row r="137" spans="1:35" ht="16.149999999999999"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34">
        <f>'（別添）_計画書（歯科診療所及びⅡを算定する有床診療所）'!AB117</f>
        <v>0</v>
      </c>
      <c r="AC137" s="634"/>
      <c r="AD137" s="634"/>
      <c r="AE137" s="634"/>
      <c r="AF137" s="634"/>
      <c r="AG137" s="120" t="s">
        <v>270</v>
      </c>
    </row>
    <row r="138" spans="1:35" ht="16.149999999999999" hidden="1" customHeight="1" outlineLevel="1">
      <c r="A138" s="340" t="s">
        <v>502</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43"/>
      <c r="AC138" s="643"/>
      <c r="AD138" s="643"/>
      <c r="AE138" s="643"/>
      <c r="AF138" s="643"/>
      <c r="AG138" s="132" t="s">
        <v>270</v>
      </c>
    </row>
    <row r="139" spans="1:35" ht="16.149999999999999"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42">
        <f>205000*AB135</f>
        <v>0</v>
      </c>
      <c r="AC139" s="642"/>
      <c r="AD139" s="642"/>
      <c r="AE139" s="642"/>
      <c r="AF139" s="642"/>
      <c r="AG139" s="132" t="s">
        <v>270</v>
      </c>
    </row>
    <row r="140" spans="1:35" ht="16.149999999999999" hidden="1" customHeight="1" outlineLevel="1">
      <c r="A140" s="343" t="s">
        <v>503</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48">
        <f>AB138-AB136</f>
        <v>0</v>
      </c>
      <c r="AC140" s="648"/>
      <c r="AD140" s="648"/>
      <c r="AE140" s="648"/>
      <c r="AF140" s="648"/>
      <c r="AG140" s="132" t="s">
        <v>270</v>
      </c>
    </row>
    <row r="141" spans="1:35" ht="16.149999999999999"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48">
        <f>AB139-AB137</f>
        <v>0</v>
      </c>
      <c r="AC141" s="648"/>
      <c r="AD141" s="648"/>
      <c r="AE141" s="648"/>
      <c r="AF141" s="648"/>
      <c r="AG141" s="132" t="s">
        <v>270</v>
      </c>
    </row>
    <row r="142" spans="1:35" ht="16.149999999999999"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42">
        <f>1000*AB135</f>
        <v>0</v>
      </c>
      <c r="AC142" s="642"/>
      <c r="AD142" s="642"/>
      <c r="AE142" s="642"/>
      <c r="AF142" s="642"/>
      <c r="AG142" s="135" t="s">
        <v>270</v>
      </c>
    </row>
    <row r="143" spans="1:35" ht="16.149999999999999"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67">
        <f>AB141-AB142</f>
        <v>0</v>
      </c>
      <c r="AC143" s="667"/>
      <c r="AD143" s="667"/>
      <c r="AE143" s="667"/>
      <c r="AF143" s="667"/>
      <c r="AG143" s="135" t="s">
        <v>297</v>
      </c>
    </row>
    <row r="144" spans="1:35" ht="16.350000000000001"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698">
        <f>IFERROR(AB143/AB137*100,0)</f>
        <v>0</v>
      </c>
      <c r="AC144" s="698"/>
      <c r="AD144" s="698"/>
      <c r="AE144" s="698"/>
      <c r="AF144" s="69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69"/>
      <c r="AB146" s="669"/>
      <c r="AC146" s="669"/>
      <c r="AD146" s="669"/>
      <c r="AE146" s="669"/>
      <c r="AF146" s="669"/>
      <c r="AG146" s="669"/>
      <c r="AH146" s="204"/>
      <c r="AI146" s="204"/>
    </row>
    <row r="147" spans="1:35" ht="16.149999999999999"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01">
        <f>'（別添）_計画書（歯科診療所及びⅡを算定する有床診療所）'!AB127</f>
        <v>0</v>
      </c>
      <c r="AC147" s="801"/>
      <c r="AD147" s="801"/>
      <c r="AE147" s="801"/>
      <c r="AF147" s="801"/>
      <c r="AG147" s="82" t="s">
        <v>291</v>
      </c>
      <c r="AH147" s="194"/>
      <c r="AI147" s="194"/>
    </row>
    <row r="148" spans="1:35" ht="16.149999999999999" hidden="1" customHeight="1" outlineLevel="1">
      <c r="A148" s="340" t="s">
        <v>504</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34">
        <f>'（別添）_計画書（歯科診療所及びⅡを算定する有床診療所）'!AB128</f>
        <v>0</v>
      </c>
      <c r="AC148" s="634"/>
      <c r="AD148" s="634"/>
      <c r="AE148" s="634"/>
      <c r="AF148" s="634"/>
      <c r="AG148" s="120" t="s">
        <v>270</v>
      </c>
      <c r="AH148" s="194"/>
      <c r="AI148" s="194"/>
    </row>
    <row r="149" spans="1:35" ht="16.149999999999999"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34">
        <f>'（別添）_計画書（歯科診療所及びⅡを算定する有床診療所）'!AB129</f>
        <v>0</v>
      </c>
      <c r="AC149" s="634"/>
      <c r="AD149" s="634"/>
      <c r="AE149" s="634"/>
      <c r="AF149" s="634"/>
      <c r="AG149" s="120" t="s">
        <v>270</v>
      </c>
    </row>
    <row r="150" spans="1:35" ht="16.149999999999999" hidden="1" customHeight="1" outlineLevel="1">
      <c r="A150" s="340" t="s">
        <v>505</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43"/>
      <c r="AC150" s="643"/>
      <c r="AD150" s="643"/>
      <c r="AE150" s="643"/>
      <c r="AF150" s="643"/>
      <c r="AG150" s="132" t="s">
        <v>270</v>
      </c>
    </row>
    <row r="151" spans="1:35" ht="16.149999999999999"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42">
        <f>205000*AB147</f>
        <v>0</v>
      </c>
      <c r="AC151" s="642"/>
      <c r="AD151" s="642"/>
      <c r="AE151" s="642"/>
      <c r="AF151" s="642"/>
      <c r="AG151" s="132" t="s">
        <v>270</v>
      </c>
    </row>
    <row r="152" spans="1:35" ht="16.149999999999999" hidden="1" customHeight="1" outlineLevel="1">
      <c r="A152" s="343" t="s">
        <v>506</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48">
        <f>AB150-AB148</f>
        <v>0</v>
      </c>
      <c r="AC152" s="648"/>
      <c r="AD152" s="648"/>
      <c r="AE152" s="648"/>
      <c r="AF152" s="648"/>
      <c r="AG152" s="132" t="s">
        <v>270</v>
      </c>
    </row>
    <row r="153" spans="1:35" ht="16.149999999999999"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48">
        <f>AB151-AB149</f>
        <v>0</v>
      </c>
      <c r="AC153" s="648"/>
      <c r="AD153" s="648"/>
      <c r="AE153" s="648"/>
      <c r="AF153" s="648"/>
      <c r="AG153" s="132" t="s">
        <v>270</v>
      </c>
    </row>
    <row r="154" spans="1:35" ht="16.149999999999999"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42">
        <f>1000*AB147</f>
        <v>0</v>
      </c>
      <c r="AC154" s="642"/>
      <c r="AD154" s="642"/>
      <c r="AE154" s="642"/>
      <c r="AF154" s="642"/>
      <c r="AG154" s="135" t="s">
        <v>270</v>
      </c>
    </row>
    <row r="155" spans="1:35" ht="16.149999999999999"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67">
        <f>AB153-AB154</f>
        <v>0</v>
      </c>
      <c r="AC155" s="667"/>
      <c r="AD155" s="667"/>
      <c r="AE155" s="667"/>
      <c r="AF155" s="667"/>
      <c r="AG155" s="135" t="s">
        <v>297</v>
      </c>
    </row>
    <row r="156" spans="1:35" ht="16.350000000000001"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698">
        <f>IFERROR(AB155/AB149*100,0)</f>
        <v>0</v>
      </c>
      <c r="AC156" s="698"/>
      <c r="AD156" s="698"/>
      <c r="AE156" s="698"/>
      <c r="AF156" s="69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64">
        <v>7</v>
      </c>
      <c r="G160" s="664"/>
      <c r="H160" s="3" t="s">
        <v>16</v>
      </c>
      <c r="I160" s="664">
        <v>8</v>
      </c>
      <c r="J160" s="664"/>
      <c r="K160" s="3" t="s">
        <v>264</v>
      </c>
      <c r="L160" s="664">
        <v>4</v>
      </c>
      <c r="M160" s="664"/>
      <c r="N160" s="3" t="s">
        <v>18</v>
      </c>
      <c r="O160" s="3"/>
      <c r="P160" s="3"/>
      <c r="Q160" s="3" t="s">
        <v>489</v>
      </c>
      <c r="R160" s="3"/>
      <c r="S160" s="3"/>
      <c r="T160" s="3"/>
      <c r="U160" s="665" t="s">
        <v>1639</v>
      </c>
      <c r="V160" s="665"/>
      <c r="W160" s="665"/>
      <c r="X160" s="665"/>
      <c r="Y160" s="665"/>
      <c r="Z160" s="665"/>
      <c r="AA160" s="665"/>
      <c r="AB160" s="665"/>
      <c r="AC160" s="665"/>
      <c r="AD160" s="665"/>
      <c r="AE160" s="665"/>
      <c r="AF160" s="665"/>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AB67:AF67"/>
    <mergeCell ref="AB68:AF68"/>
    <mergeCell ref="AB89:AF89"/>
    <mergeCell ref="AB90:AF90"/>
    <mergeCell ref="AB91:AF91"/>
    <mergeCell ref="AB92:AF92"/>
    <mergeCell ref="AB61:AF61"/>
    <mergeCell ref="AB62:AF62"/>
    <mergeCell ref="AB63:AF63"/>
    <mergeCell ref="AB64:AF64"/>
    <mergeCell ref="AB65:AF65"/>
    <mergeCell ref="AB66:AF66"/>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521</v>
      </c>
    </row>
    <row r="3" spans="1:39">
      <c r="A3" s="867" t="s">
        <v>522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row>
    <row r="4" spans="1:39">
      <c r="A4" s="122"/>
      <c r="B4" s="122"/>
      <c r="C4" s="122"/>
      <c r="D4" s="122"/>
      <c r="E4" s="122"/>
      <c r="G4" s="122"/>
      <c r="H4" s="122"/>
      <c r="I4" s="122"/>
    </row>
    <row r="5" spans="1:39">
      <c r="A5" s="35" t="s">
        <v>28</v>
      </c>
      <c r="B5" s="585" t="s">
        <v>29</v>
      </c>
      <c r="C5" s="585"/>
      <c r="D5" s="585"/>
      <c r="E5" s="585"/>
      <c r="F5" s="585"/>
      <c r="G5" s="585"/>
      <c r="H5" s="609" t="str">
        <f>IF(別添2!E6=0,"",別添2!E6)</f>
        <v/>
      </c>
      <c r="I5" s="609"/>
      <c r="J5" s="609"/>
      <c r="K5" s="609"/>
      <c r="L5" s="609"/>
      <c r="M5" s="609"/>
      <c r="N5" s="609"/>
      <c r="O5" s="609"/>
      <c r="P5" s="609"/>
      <c r="Q5" s="609"/>
      <c r="R5" s="609"/>
      <c r="S5" s="609"/>
      <c r="T5" s="609"/>
    </row>
    <row r="6" spans="1:39">
      <c r="B6" s="585" t="s">
        <v>30</v>
      </c>
      <c r="C6" s="585"/>
      <c r="D6" s="585"/>
      <c r="E6" s="585"/>
      <c r="F6" s="585"/>
      <c r="G6" s="585"/>
      <c r="H6" s="587" t="str">
        <f>IF(別添2!H27=0,"",別添2!H27)</f>
        <v/>
      </c>
      <c r="I6" s="587"/>
      <c r="J6" s="587"/>
      <c r="K6" s="587"/>
      <c r="L6" s="587"/>
      <c r="M6" s="587"/>
      <c r="N6" s="587"/>
      <c r="O6" s="587"/>
      <c r="P6" s="587"/>
      <c r="Q6" s="587"/>
      <c r="R6" s="587"/>
      <c r="S6" s="587"/>
      <c r="T6" s="587"/>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274" t="s">
        <v>17</v>
      </c>
      <c r="AM8" s="282" t="s">
        <v>1513</v>
      </c>
    </row>
    <row r="9" spans="1:39">
      <c r="A9" s="35"/>
      <c r="B9" s="121"/>
      <c r="C9" s="273" t="s">
        <v>1512</v>
      </c>
      <c r="D9" s="122"/>
      <c r="E9" s="122"/>
      <c r="H9" s="612"/>
      <c r="I9" s="612"/>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524</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525</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65"/>
      <c r="N18" s="865"/>
      <c r="O18" s="865"/>
      <c r="P18" s="865"/>
      <c r="Q18" s="865"/>
      <c r="R18" s="865"/>
      <c r="S18" s="865"/>
      <c r="T18" s="43" t="s">
        <v>100</v>
      </c>
      <c r="U18" s="44"/>
      <c r="V18" s="286"/>
      <c r="W18" s="285"/>
      <c r="X18" s="287"/>
      <c r="Y18" s="285"/>
      <c r="Z18" s="866"/>
      <c r="AA18" s="866"/>
      <c r="AB18" s="866"/>
      <c r="AC18" s="866"/>
      <c r="AD18" s="866"/>
      <c r="AE18" s="866"/>
      <c r="AF18" s="866"/>
      <c r="AG18" s="287"/>
      <c r="AH18" s="44"/>
      <c r="AI18" s="44"/>
      <c r="AL18" s="34">
        <v>10</v>
      </c>
      <c r="AM18" s="282">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68"/>
      <c r="N30" s="868"/>
      <c r="O30" s="868"/>
      <c r="P30" s="868"/>
      <c r="Q30" s="868"/>
      <c r="R30" s="868"/>
      <c r="S30" s="868"/>
      <c r="T30" s="43" t="s">
        <v>114</v>
      </c>
      <c r="U30" s="280"/>
      <c r="V30" s="286"/>
      <c r="W30" s="280"/>
      <c r="X30" s="287"/>
      <c r="Y30" s="280"/>
      <c r="Z30" s="866"/>
      <c r="AA30" s="866"/>
      <c r="AB30" s="866"/>
      <c r="AC30" s="866"/>
      <c r="AD30" s="866"/>
      <c r="AE30" s="866"/>
      <c r="AF30" s="866"/>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68"/>
      <c r="N32" s="868"/>
      <c r="O32" s="868"/>
      <c r="P32" s="868"/>
      <c r="Q32" s="868"/>
      <c r="R32" s="868"/>
      <c r="S32" s="868"/>
      <c r="T32" s="43" t="s">
        <v>114</v>
      </c>
      <c r="U32" s="280"/>
      <c r="V32" s="286"/>
      <c r="W32" s="280"/>
      <c r="X32" s="287"/>
      <c r="Y32" s="280"/>
      <c r="Z32" s="866"/>
      <c r="AA32" s="866"/>
      <c r="AB32" s="866"/>
      <c r="AC32" s="866"/>
      <c r="AD32" s="866"/>
      <c r="AE32" s="866"/>
      <c r="AF32" s="866"/>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68"/>
      <c r="N34" s="868"/>
      <c r="O34" s="868"/>
      <c r="P34" s="868"/>
      <c r="Q34" s="868"/>
      <c r="R34" s="868"/>
      <c r="S34" s="868"/>
      <c r="T34" s="43" t="s">
        <v>114</v>
      </c>
      <c r="U34" s="280"/>
      <c r="V34" s="286"/>
      <c r="W34" s="280"/>
      <c r="X34" s="287"/>
      <c r="Y34" s="280"/>
      <c r="Z34" s="866"/>
      <c r="AA34" s="866"/>
      <c r="AB34" s="866"/>
      <c r="AC34" s="866"/>
      <c r="AD34" s="866"/>
      <c r="AE34" s="866"/>
      <c r="AF34" s="866"/>
      <c r="AG34" s="287"/>
      <c r="AK34" s="183">
        <v>28</v>
      </c>
    </row>
    <row r="35" spans="1:37">
      <c r="A35" s="35"/>
      <c r="B35" s="45" t="s">
        <v>528</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68"/>
      <c r="N36" s="868"/>
      <c r="O36" s="868"/>
      <c r="P36" s="868"/>
      <c r="Q36" s="868"/>
      <c r="R36" s="868"/>
      <c r="S36" s="868"/>
      <c r="T36" s="43" t="s">
        <v>114</v>
      </c>
      <c r="U36" s="285"/>
      <c r="V36" s="286"/>
      <c r="W36" s="285"/>
      <c r="X36" s="287"/>
      <c r="Y36" s="285"/>
      <c r="Z36" s="866"/>
      <c r="AA36" s="866"/>
      <c r="AB36" s="866"/>
      <c r="AC36" s="866"/>
      <c r="AD36" s="866"/>
      <c r="AE36" s="866"/>
      <c r="AF36" s="866"/>
      <c r="AG36" s="287"/>
      <c r="AK36" s="183">
        <v>7</v>
      </c>
    </row>
    <row r="37" spans="1:37">
      <c r="A37" s="35"/>
      <c r="B37" s="45" t="s">
        <v>529</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68"/>
      <c r="N38" s="868"/>
      <c r="O38" s="868"/>
      <c r="P38" s="868"/>
      <c r="Q38" s="868"/>
      <c r="R38" s="868"/>
      <c r="S38" s="868"/>
      <c r="T38" s="43" t="s">
        <v>114</v>
      </c>
      <c r="U38" s="285"/>
      <c r="V38" s="286"/>
      <c r="W38" s="285"/>
      <c r="X38" s="287"/>
      <c r="Y38" s="285"/>
      <c r="Z38" s="866"/>
      <c r="AA38" s="866"/>
      <c r="AB38" s="866"/>
      <c r="AC38" s="866"/>
      <c r="AD38" s="866"/>
      <c r="AE38" s="866"/>
      <c r="AF38" s="866"/>
      <c r="AG38" s="287"/>
      <c r="AK38" s="183">
        <v>10</v>
      </c>
    </row>
    <row r="39" spans="1:37">
      <c r="A39" s="35"/>
      <c r="B39" s="45" t="s">
        <v>530</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68"/>
      <c r="N40" s="868"/>
      <c r="O40" s="868"/>
      <c r="P40" s="868"/>
      <c r="Q40" s="868"/>
      <c r="R40" s="868"/>
      <c r="S40" s="868"/>
      <c r="T40" s="43" t="s">
        <v>114</v>
      </c>
      <c r="U40" s="280"/>
      <c r="V40" s="286"/>
      <c r="W40" s="280"/>
      <c r="X40" s="287"/>
      <c r="Y40" s="280"/>
      <c r="Z40" s="866"/>
      <c r="AA40" s="866"/>
      <c r="AB40" s="866"/>
      <c r="AC40" s="866"/>
      <c r="AD40" s="866"/>
      <c r="AE40" s="866"/>
      <c r="AF40" s="866"/>
      <c r="AG40" s="287"/>
      <c r="AK40" s="183">
        <v>2</v>
      </c>
    </row>
    <row r="41" spans="1:37">
      <c r="A41" s="35"/>
      <c r="B41" s="45" t="s">
        <v>531</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68"/>
      <c r="N42" s="868"/>
      <c r="O42" s="868"/>
      <c r="P42" s="868"/>
      <c r="Q42" s="868"/>
      <c r="R42" s="868"/>
      <c r="S42" s="868"/>
      <c r="T42" s="43" t="s">
        <v>114</v>
      </c>
      <c r="U42" s="280"/>
      <c r="V42" s="286"/>
      <c r="W42" s="280"/>
      <c r="X42" s="287"/>
      <c r="Y42" s="280"/>
      <c r="Z42" s="866"/>
      <c r="AA42" s="866"/>
      <c r="AB42" s="866"/>
      <c r="AC42" s="866"/>
      <c r="AD42" s="866"/>
      <c r="AE42" s="866"/>
      <c r="AF42" s="866"/>
      <c r="AG42" s="287"/>
      <c r="AK42" s="183">
        <v>41</v>
      </c>
    </row>
    <row r="43" spans="1:37">
      <c r="A43" s="35"/>
      <c r="B43" s="45" t="s">
        <v>532</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68"/>
      <c r="N44" s="868"/>
      <c r="O44" s="868"/>
      <c r="P44" s="868"/>
      <c r="Q44" s="868"/>
      <c r="R44" s="868"/>
      <c r="S44" s="868"/>
      <c r="T44" s="43" t="s">
        <v>114</v>
      </c>
      <c r="U44" s="285"/>
      <c r="V44" s="286"/>
      <c r="W44" s="285"/>
      <c r="X44" s="287"/>
      <c r="Y44" s="285"/>
      <c r="Z44" s="866"/>
      <c r="AA44" s="866"/>
      <c r="AB44" s="866"/>
      <c r="AC44" s="866"/>
      <c r="AD44" s="866"/>
      <c r="AE44" s="866"/>
      <c r="AF44" s="866"/>
      <c r="AG44" s="287"/>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69">
        <f>SUM(M29:S44)</f>
        <v>0</v>
      </c>
      <c r="N51" s="869"/>
      <c r="O51" s="869"/>
      <c r="P51" s="869"/>
      <c r="Q51" s="869"/>
      <c r="R51" s="869"/>
      <c r="S51" s="869"/>
      <c r="T51" s="43" t="s">
        <v>114</v>
      </c>
      <c r="U51" s="44"/>
      <c r="V51" s="292"/>
      <c r="W51" s="288"/>
      <c r="X51" s="291"/>
      <c r="Y51" s="288"/>
      <c r="Z51" s="870"/>
      <c r="AA51" s="870"/>
      <c r="AB51" s="870"/>
      <c r="AC51" s="870"/>
      <c r="AD51" s="870"/>
      <c r="AE51" s="870"/>
      <c r="AF51" s="870"/>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69">
        <f>M30*AK30+M32*AK32+M34*AK34+M36*AK36+M38*AK38+M40*AK40+M42*AK42+M44*AK44</f>
        <v>0</v>
      </c>
      <c r="N53" s="869"/>
      <c r="O53" s="869"/>
      <c r="P53" s="869"/>
      <c r="Q53" s="869"/>
      <c r="R53" s="869"/>
      <c r="S53" s="869"/>
      <c r="T53" s="43" t="s">
        <v>129</v>
      </c>
      <c r="U53" s="44"/>
      <c r="V53" s="292"/>
      <c r="W53" s="288"/>
      <c r="X53" s="291"/>
      <c r="Y53" s="288"/>
      <c r="Z53" s="870"/>
      <c r="AA53" s="870"/>
      <c r="AB53" s="870"/>
      <c r="AC53" s="870"/>
      <c r="AD53" s="870"/>
      <c r="AE53" s="870"/>
      <c r="AF53" s="870"/>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05" t="e">
        <f>ROUNDDOWN(M53*10/M18,4)</f>
        <v>#DIV/0!</v>
      </c>
      <c r="N56" s="605"/>
      <c r="O56" s="605"/>
      <c r="P56" s="605"/>
      <c r="Q56" s="605"/>
      <c r="R56" s="605"/>
      <c r="S56" s="605"/>
      <c r="T56" s="43"/>
      <c r="U56" s="44"/>
      <c r="V56" s="292"/>
      <c r="W56" s="288"/>
      <c r="X56" s="291"/>
      <c r="Y56" s="288"/>
      <c r="Z56" s="871"/>
      <c r="AA56" s="871"/>
      <c r="AB56" s="871"/>
      <c r="AC56" s="871"/>
      <c r="AD56" s="871"/>
      <c r="AE56" s="871"/>
      <c r="AF56" s="871"/>
      <c r="AG56" s="291"/>
    </row>
    <row r="57" spans="1:39" s="303" customFormat="1" ht="19.5">
      <c r="A57" s="300"/>
      <c r="B57" s="41"/>
      <c r="C57" s="73" t="s">
        <v>1529</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1525</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1526</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1527</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1528</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Q2"/>
  <sheetViews>
    <sheetView showGridLines="0" topLeftCell="ADO1" workbookViewId="0">
      <selection activeCell="ADQ1" sqref="ADQ1:ADQ2"/>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f>'（別添）実績報告書（診療所）'!J5</f>
        <v>0</v>
      </c>
      <c r="C2" s="201">
        <f>'（別添）実績報告書（診療所）'!J9</f>
        <v>0</v>
      </c>
      <c r="D2" s="201">
        <f>'（別添）実績報告書（診療所）'!J10</f>
        <v>0</v>
      </c>
      <c r="E2" s="201" t="s">
        <v>1769</v>
      </c>
      <c r="F2" s="201" t="s">
        <v>1769</v>
      </c>
      <c r="G2" s="201" t="s">
        <v>1769</v>
      </c>
      <c r="H2" s="201">
        <f>'（別添）実績報告書（診療所）'!J8</f>
        <v>0</v>
      </c>
      <c r="I2" s="201">
        <f>'（別添）実績報告書（診療所）'!J6</f>
        <v>0</v>
      </c>
      <c r="J2" s="201">
        <f>'（別添）実績報告書（診療所）'!U173</f>
        <v>0</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f>'（別添）実績報告書（診療所）'!J5</f>
        <v>0</v>
      </c>
      <c r="SZ2" s="201">
        <f>'（別添）実績報告書（診療所）'!J6</f>
        <v>0</v>
      </c>
      <c r="TA2" s="201" t="s">
        <v>1770</v>
      </c>
      <c r="TB2" s="201">
        <f>'（別添）実績報告書（診療所）'!E18</f>
        <v>0</v>
      </c>
      <c r="TC2" s="201">
        <f>'（別添）実績報告書（診療所）'!H18</f>
        <v>0</v>
      </c>
      <c r="TD2" s="201">
        <f>'（別添）実績報告書（診療所）'!O18</f>
        <v>0</v>
      </c>
      <c r="TE2" s="201">
        <f>'（別添）実績報告書（診療所）'!$R$18</f>
        <v>0</v>
      </c>
      <c r="TF2" s="201">
        <f>'（別添）実績報告書（診療所）'!$V$18</f>
        <v>1</v>
      </c>
      <c r="TG2" s="201">
        <f>+'（別添）実績報告書（診療所）'!$E$21</f>
        <v>0</v>
      </c>
      <c r="TH2" s="201">
        <f>+'（別添）実績報告書（診療所）'!$H$21</f>
        <v>0</v>
      </c>
      <c r="TI2" s="201">
        <f>+'（別添）実績報告書（診療所）'!$O$21</f>
        <v>0</v>
      </c>
      <c r="TJ2" s="201">
        <f>+'（別添）実績報告書（診療所）'!$R$21</f>
        <v>0</v>
      </c>
      <c r="TK2" s="201">
        <f>+'（別添）実績報告書（診療所）'!$V$21</f>
        <v>1</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0</v>
      </c>
      <c r="VJ2" s="201" t="s">
        <v>1770</v>
      </c>
      <c r="VK2" s="201" t="s">
        <v>1770</v>
      </c>
      <c r="VL2" s="201" t="s">
        <v>1770</v>
      </c>
      <c r="VM2" s="201" t="s">
        <v>1770</v>
      </c>
      <c r="VN2" s="201" t="s">
        <v>1770</v>
      </c>
      <c r="VO2" s="201" t="s">
        <v>1770</v>
      </c>
      <c r="VP2" s="201" t="s">
        <v>1770</v>
      </c>
      <c r="VQ2" s="201" t="s">
        <v>1770</v>
      </c>
      <c r="VR2" s="201" t="b">
        <f>+'（別添）実績報告書（診療所）'!$AH$61</f>
        <v>0</v>
      </c>
      <c r="VS2" s="201">
        <f>+'（別添）実績報告書（診療所）'!$AB$96</f>
        <v>0</v>
      </c>
      <c r="VT2" s="202">
        <f>+'（別添）実績報告書（診療所）'!$AB$97</f>
        <v>0</v>
      </c>
      <c r="VU2" s="202">
        <f>+'（別添）実績報告書（診療所）'!$AB$98</f>
        <v>0</v>
      </c>
      <c r="VV2" s="202">
        <f>+'（別添）実績報告書（診療所）'!$AB$99</f>
        <v>0</v>
      </c>
      <c r="VW2" s="201" t="s">
        <v>1770</v>
      </c>
      <c r="VX2" s="201" t="s">
        <v>1770</v>
      </c>
      <c r="VY2" s="203">
        <f>+'（別添）実績報告書（診療所）'!$AB$102</f>
        <v>0</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v>
      </c>
      <c r="XC2" s="201" t="s">
        <v>1770</v>
      </c>
      <c r="XD2" s="201" t="s">
        <v>1770</v>
      </c>
      <c r="XE2" s="201" t="s">
        <v>1770</v>
      </c>
      <c r="XF2" s="202">
        <f>+'（別添）実績報告書（診療所）'!$AB$151</f>
        <v>0</v>
      </c>
      <c r="XG2" s="201" t="s">
        <v>1770</v>
      </c>
      <c r="XH2" s="202">
        <f>+'（別添）実績報告書（診療所）'!$AB$153</f>
        <v>0</v>
      </c>
      <c r="XI2" s="201" t="s">
        <v>1770</v>
      </c>
      <c r="XJ2" s="201" t="s">
        <v>1770</v>
      </c>
      <c r="XK2" s="203">
        <f>+'（別添）実績報告書（診療所）'!$AB$156</f>
        <v>0</v>
      </c>
      <c r="XL2" s="201">
        <f>+'（別添）実績報告書（診療所）'!$AB$159</f>
        <v>0</v>
      </c>
      <c r="XM2" s="201" t="s">
        <v>1770</v>
      </c>
      <c r="XN2" s="201" t="s">
        <v>1770</v>
      </c>
      <c r="XO2" s="201" t="s">
        <v>1770</v>
      </c>
      <c r="XP2" s="202">
        <f>+'（別添）実績報告書（診療所）'!$AB$163</f>
        <v>0</v>
      </c>
      <c r="XQ2" s="201" t="s">
        <v>1770</v>
      </c>
      <c r="XR2" s="202">
        <f>+'（別添）実績報告書（診療所）'!$AB$165</f>
        <v>0</v>
      </c>
      <c r="XS2" s="201" t="s">
        <v>1770</v>
      </c>
      <c r="XT2" s="201" t="s">
        <v>1770</v>
      </c>
      <c r="XU2" s="203">
        <f>+'（別添）実績報告書（診療所）'!$AB$168</f>
        <v>0</v>
      </c>
      <c r="XV2" s="201">
        <f>+'（別添）実績報告書（診療所）'!$F$173</f>
        <v>0</v>
      </c>
      <c r="XW2" s="201">
        <f>+'（別添）実績報告書（診療所）'!$I$173</f>
        <v>0</v>
      </c>
      <c r="XX2" s="201">
        <f>+'（別添）実績報告書（診療所）'!$L$173</f>
        <v>0</v>
      </c>
      <c r="XY2" s="201">
        <f>+'（別添）実績報告書（診療所）'!$U$173</f>
        <v>0</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50000</v>
      </c>
      <c r="ADO2" s="327">
        <f>'（別添）_実績報告書（歯科診療所及びⅡを算定する有床診療所）'!AB44</f>
        <v>10000</v>
      </c>
      <c r="ADP2" s="327">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0"/>
  <sheetViews>
    <sheetView showGridLines="0" topLeftCell="A25" workbookViewId="0">
      <selection activeCell="D51" sqref="D51"/>
    </sheetView>
  </sheetViews>
  <sheetFormatPr defaultRowHeight="18.75"/>
  <cols>
    <col min="4" max="4" width="33.875" bestFit="1" customWidth="1"/>
    <col min="5" max="5" width="17.25" bestFit="1" customWidth="1"/>
  </cols>
  <sheetData>
    <row r="2" spans="2:7">
      <c r="B2" t="s">
        <v>1784</v>
      </c>
      <c r="C2" t="s">
        <v>1785</v>
      </c>
    </row>
    <row r="3" spans="2:7">
      <c r="B3" t="s">
        <v>1786</v>
      </c>
      <c r="C3" t="s">
        <v>1787</v>
      </c>
      <c r="D3" s="553" t="s">
        <v>1788</v>
      </c>
      <c r="E3" t="s">
        <v>1789</v>
      </c>
      <c r="G3">
        <v>1</v>
      </c>
    </row>
    <row r="4" spans="2:7">
      <c r="B4" t="s">
        <v>1790</v>
      </c>
      <c r="C4" t="s">
        <v>1791</v>
      </c>
      <c r="D4" s="553" t="s">
        <v>1792</v>
      </c>
      <c r="E4" t="s">
        <v>1793</v>
      </c>
      <c r="G4">
        <v>2</v>
      </c>
    </row>
    <row r="5" spans="2:7">
      <c r="B5" t="s">
        <v>1794</v>
      </c>
      <c r="C5" t="s">
        <v>1795</v>
      </c>
      <c r="D5" s="553" t="s">
        <v>1796</v>
      </c>
      <c r="E5" t="s">
        <v>1793</v>
      </c>
      <c r="G5">
        <v>3</v>
      </c>
    </row>
    <row r="6" spans="2:7">
      <c r="B6" t="s">
        <v>1797</v>
      </c>
      <c r="C6" t="s">
        <v>1798</v>
      </c>
      <c r="D6" s="553" t="s">
        <v>1799</v>
      </c>
      <c r="E6" t="s">
        <v>1793</v>
      </c>
      <c r="G6">
        <v>4</v>
      </c>
    </row>
    <row r="7" spans="2:7">
      <c r="B7" t="s">
        <v>1800</v>
      </c>
      <c r="C7" t="s">
        <v>1801</v>
      </c>
      <c r="D7" s="553" t="s">
        <v>1802</v>
      </c>
      <c r="E7" t="s">
        <v>1793</v>
      </c>
      <c r="G7">
        <v>5</v>
      </c>
    </row>
    <row r="8" spans="2:7">
      <c r="B8" t="s">
        <v>1803</v>
      </c>
      <c r="C8" t="s">
        <v>1804</v>
      </c>
      <c r="D8" s="553" t="s">
        <v>1805</v>
      </c>
      <c r="E8" t="s">
        <v>1793</v>
      </c>
      <c r="G8">
        <v>6</v>
      </c>
    </row>
    <row r="9" spans="2:7">
      <c r="B9" t="s">
        <v>1806</v>
      </c>
      <c r="C9" t="s">
        <v>1807</v>
      </c>
      <c r="D9" s="553" t="s">
        <v>1808</v>
      </c>
      <c r="E9" t="s">
        <v>1793</v>
      </c>
      <c r="G9">
        <v>7</v>
      </c>
    </row>
    <row r="10" spans="2:7">
      <c r="B10" t="s">
        <v>1809</v>
      </c>
      <c r="C10" t="s">
        <v>1810</v>
      </c>
      <c r="D10" s="553" t="s">
        <v>1811</v>
      </c>
      <c r="E10" t="s">
        <v>1812</v>
      </c>
      <c r="G10">
        <v>8</v>
      </c>
    </row>
    <row r="11" spans="2:7">
      <c r="B11" t="s">
        <v>1813</v>
      </c>
      <c r="C11" t="s">
        <v>1814</v>
      </c>
      <c r="D11" s="553" t="s">
        <v>1815</v>
      </c>
      <c r="E11" t="s">
        <v>1812</v>
      </c>
      <c r="G11">
        <v>9</v>
      </c>
    </row>
    <row r="12" spans="2:7">
      <c r="B12" t="s">
        <v>1816</v>
      </c>
      <c r="C12" t="s">
        <v>1817</v>
      </c>
      <c r="D12" s="553" t="s">
        <v>1818</v>
      </c>
      <c r="E12" t="s">
        <v>1812</v>
      </c>
      <c r="G12">
        <v>10</v>
      </c>
    </row>
    <row r="13" spans="2:7">
      <c r="B13" t="s">
        <v>1819</v>
      </c>
      <c r="C13" t="s">
        <v>1820</v>
      </c>
      <c r="D13" s="553" t="s">
        <v>1821</v>
      </c>
      <c r="E13" t="s">
        <v>1812</v>
      </c>
      <c r="G13">
        <v>11</v>
      </c>
    </row>
    <row r="14" spans="2:7">
      <c r="B14" t="s">
        <v>1822</v>
      </c>
      <c r="C14" t="s">
        <v>1823</v>
      </c>
      <c r="D14" s="553" t="s">
        <v>1824</v>
      </c>
      <c r="E14" t="s">
        <v>1812</v>
      </c>
      <c r="G14">
        <v>12</v>
      </c>
    </row>
    <row r="15" spans="2:7">
      <c r="B15" t="s">
        <v>1825</v>
      </c>
      <c r="C15" t="s">
        <v>1644</v>
      </c>
      <c r="D15" s="553" t="s">
        <v>1826</v>
      </c>
      <c r="E15" t="s">
        <v>1812</v>
      </c>
      <c r="G15">
        <v>13</v>
      </c>
    </row>
    <row r="16" spans="2:7">
      <c r="B16" t="s">
        <v>1827</v>
      </c>
      <c r="C16" t="s">
        <v>1828</v>
      </c>
      <c r="D16" s="553" t="s">
        <v>1829</v>
      </c>
      <c r="E16" t="s">
        <v>1812</v>
      </c>
      <c r="G16">
        <v>14</v>
      </c>
    </row>
    <row r="17" spans="2:7">
      <c r="B17" t="s">
        <v>1830</v>
      </c>
      <c r="C17" t="s">
        <v>1831</v>
      </c>
      <c r="D17" s="553" t="s">
        <v>1832</v>
      </c>
      <c r="E17" t="s">
        <v>1812</v>
      </c>
      <c r="G17">
        <v>15</v>
      </c>
    </row>
    <row r="18" spans="2:7">
      <c r="B18" t="s">
        <v>1833</v>
      </c>
      <c r="C18" t="s">
        <v>1834</v>
      </c>
      <c r="D18" s="553"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 ref="D17" r:id="rId15"/>
    <hyperlink ref="D18" r:id="rId1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872" t="s">
        <v>1316</v>
      </c>
      <c r="B2" s="872"/>
      <c r="C2" s="872" t="s">
        <v>1317</v>
      </c>
      <c r="D2" s="872" t="s">
        <v>1318</v>
      </c>
    </row>
    <row r="3" spans="1:11">
      <c r="A3" s="32" t="s">
        <v>1319</v>
      </c>
      <c r="B3" s="32" t="s">
        <v>1320</v>
      </c>
      <c r="C3" s="872"/>
      <c r="D3" s="87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872" t="s">
        <v>1316</v>
      </c>
      <c r="B2" s="872"/>
      <c r="C2" s="872" t="s">
        <v>1490</v>
      </c>
      <c r="D2" s="872" t="s">
        <v>1491</v>
      </c>
      <c r="E2" s="872" t="s">
        <v>1492</v>
      </c>
    </row>
    <row r="3" spans="1:14">
      <c r="A3" s="32" t="s">
        <v>1319</v>
      </c>
      <c r="B3" s="32" t="s">
        <v>1320</v>
      </c>
      <c r="C3" s="872"/>
      <c r="D3" s="872"/>
      <c r="E3" s="87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72" t="s">
        <v>1316</v>
      </c>
      <c r="B13" s="872"/>
      <c r="C13" s="872" t="s">
        <v>1490</v>
      </c>
      <c r="D13" s="872" t="s">
        <v>1491</v>
      </c>
      <c r="E13" s="872" t="s">
        <v>1492</v>
      </c>
    </row>
    <row r="14" spans="1:14">
      <c r="A14" s="32" t="s">
        <v>1319</v>
      </c>
      <c r="B14" s="32" t="s">
        <v>1320</v>
      </c>
      <c r="C14" s="872"/>
      <c r="D14" s="872"/>
      <c r="E14" s="87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33f003c0-0d95-44a8-96ef-b6b435aaba2f"/>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7BC45106-2B21-41AB-B109-0FEC10335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2025-04-03T04:23:00Z</dcterms:created>
  <dcterms:modified xsi:type="dcterms:W3CDTF">2025-04-03T04:23:21Z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